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20490" windowHeight="7020" activeTab="0"/>
  </bookViews>
  <sheets>
    <sheet name="Form_NGen" sheetId="1" r:id="rId1"/>
  </sheets>
  <definedNames>
    <definedName name="_xlfn.XOR" hidden="1">#NAME?</definedName>
    <definedName name="_xlnm.Print_Area" localSheetId="0">'Form_NGen'!$B$1:$O$43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</authors>
  <commentList>
    <comment ref="H12" authorId="0">
      <text>
        <r>
          <rPr>
            <b/>
            <sz val="16"/>
            <rFont val="Times New Roman"/>
            <family val="1"/>
          </rPr>
          <t>Deve ser mencionado neste Quadro t</t>
        </r>
        <r>
          <rPr>
            <b/>
            <u val="single"/>
            <sz val="16"/>
            <rFont val="Times New Roman"/>
            <family val="1"/>
          </rPr>
          <t>odas as apresentações do medicamento de referência com preço máximo</t>
        </r>
        <r>
          <rPr>
            <b/>
            <sz val="16"/>
            <rFont val="Times New Roman"/>
            <family val="1"/>
          </rPr>
          <t xml:space="preserve">.
O preenchimwento do Quadro 4 só é  visivel quando todas as apresentações do medicamento de referência </t>
        </r>
        <r>
          <rPr>
            <b/>
            <u val="single"/>
            <sz val="16"/>
            <rFont val="Times New Roman"/>
            <family val="1"/>
          </rPr>
          <t>tiverem PVA Máximo inferior a 10€</t>
        </r>
        <r>
          <rPr>
            <b/>
            <sz val="16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<sst xmlns="http://schemas.openxmlformats.org/spreadsheetml/2006/main" count="63" uniqueCount="41">
  <si>
    <t>EMPRESA</t>
  </si>
  <si>
    <t>MARCA</t>
  </si>
  <si>
    <t>FORMA FARMACÊUTICA</t>
  </si>
  <si>
    <t>DOSAGEM</t>
  </si>
  <si>
    <t>Y</t>
  </si>
  <si>
    <t>PVP CALCULADO</t>
  </si>
  <si>
    <t>1 - MEDICAMENTO GENÉRICO</t>
  </si>
  <si>
    <t>APROVAÇÃO DE PREÇOS DE MEDICAMENTOS GENÉRICOS   (COM BASE NO MEDICAMENTO DE REFERÊNCIA)</t>
  </si>
  <si>
    <t>2 - MEDICAMENTO DE REFERÊNCIA</t>
  </si>
  <si>
    <t>4 - CÁLCULO  DOS PVP   (Quando os PVA de todas as apresentações do medicamento referência forem inferiores a 10€)</t>
  </si>
  <si>
    <t>Nº DE                       REGISTO</t>
  </si>
  <si>
    <t>Nº DE                     REGISTO</t>
  </si>
  <si>
    <t>Nº DE                REGISTO</t>
  </si>
  <si>
    <t>valor celula</t>
  </si>
  <si>
    <t>diferença entre apresentações</t>
  </si>
  <si>
    <t>diferença minima</t>
  </si>
  <si>
    <t>apresentação com a menor diferença</t>
  </si>
  <si>
    <t>apresentação menor</t>
  </si>
  <si>
    <t>c21</t>
  </si>
  <si>
    <t>c22</t>
  </si>
  <si>
    <t>c23</t>
  </si>
  <si>
    <t>c24</t>
  </si>
  <si>
    <t>c25</t>
  </si>
  <si>
    <t>c26</t>
  </si>
  <si>
    <t>3 - CÁLCULO  DOS PVP   (Quando pelo menos uma das apresentações do medicamento referência tiver PVA superior a 10€)</t>
  </si>
  <si>
    <t xml:space="preserve"> DCI</t>
  </si>
  <si>
    <t>DENOMINAÇÃO MED. GENÉRICO</t>
  </si>
  <si>
    <t>PVP 
MÁXIMO</t>
  </si>
  <si>
    <t>PVA
 MÁXIMO</t>
  </si>
  <si>
    <t>PVP                                    ATRIBUÍDO            (50%)</t>
  </si>
  <si>
    <t>PVP                                    ATRIBUÍDO            (75%)</t>
  </si>
  <si>
    <t>APRESENTAÇÃO</t>
  </si>
  <si>
    <t>PVP                                    MÍNIMO            (80%)</t>
  </si>
  <si>
    <t>APRESENTAÇÃO
R2</t>
  </si>
  <si>
    <t>DOSAGEM
R1</t>
  </si>
  <si>
    <t xml:space="preserve">PVP MÍNIMO (80%)           </t>
  </si>
  <si>
    <t>PVP MÍNIMO R/Y (80%)</t>
  </si>
  <si>
    <t>5 - Cálculo do Limite 
Mínimo nº 2, artº 20º
 DL 97/2015, 1 de junho</t>
  </si>
  <si>
    <t xml:space="preserve">  NOME:</t>
  </si>
  <si>
    <t>6 - CONTACTOS</t>
  </si>
  <si>
    <t>PVP                                    MÍNIMO         R/Y (80%)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</si>
</sst>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6]dddd\,\ d&quot; de &quot;mmmm&quot; de &quot;yyyy"/>
    <numFmt numFmtId="171" formatCode="#,##0.00\ &quot;€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\ &quot;€&quot;"/>
    <numFmt numFmtId="181" formatCode="#,##0.000\ &quot;€&quot;"/>
    <numFmt numFmtId="182" formatCode="#,##0.0000"/>
    <numFmt numFmtId="183" formatCode="&quot;Sim&quot;;&quot;Sim&quot;;&quot;Não&quot;"/>
    <numFmt numFmtId="184" formatCode="&quot;Verdadeiro&quot;;&quot;Verdadeiro&quot;;&quot;Falso&quot;"/>
    <numFmt numFmtId="185" formatCode="&quot;Activado&quot;;&quot;Activado&quot;;&quot;Desactivado&quot;"/>
    <numFmt numFmtId="186" formatCode="0.0"/>
    <numFmt numFmtId="187" formatCode="00"/>
    <numFmt numFmtId="188" formatCode="[$€-2]\ #,##0.00;[Red]\-[$€-2]\ #,##0.00"/>
    <numFmt numFmtId="189" formatCode="[$€-2]\ #,##0.000;[Red]\-[$€-2]\ #,##0.000"/>
    <numFmt numFmtId="190" formatCode="[$€-2]\ #,##0.0000;[Red]\-[$€-2]\ #,##0.0000"/>
    <numFmt numFmtId="191" formatCode="[$€-2]\ #,##0.00000;[Red]\-[$€-2]\ #,##0.00000"/>
    <numFmt numFmtId="192" formatCode="[$€-2]\ #,##0.0;[Red]\-[$€-2]\ #,##0.0"/>
    <numFmt numFmtId="193" formatCode="[$€-2]\ #,##0;[Red]\-[$€-2]\ #,##0"/>
    <numFmt numFmtId="194" formatCode="#,##0.000\ &quot;€&quot;;[Red]\-#,##0.000\ &quot;€&quot;"/>
    <numFmt numFmtId="195" formatCode="#,##0.000_ ;[Red]\-#,##0.000\ "/>
    <numFmt numFmtId="196" formatCode="#,##0.00_ ;[Red]\-#,##0.00\ "/>
  </numFmts>
  <fonts count="6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color indexed="9"/>
      <name val="Times New Roman"/>
      <family val="1"/>
    </font>
    <font>
      <sz val="22"/>
      <name val="Times New Roman"/>
      <family val="1"/>
    </font>
    <font>
      <sz val="22"/>
      <color indexed="9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0"/>
      <name val="Times New Roman"/>
      <family val="1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22"/>
      <color theme="0"/>
      <name val="Times New Roman"/>
      <family val="1"/>
    </font>
    <font>
      <sz val="20"/>
      <color theme="0"/>
      <name val="Times New Roman"/>
      <family val="1"/>
    </font>
    <font>
      <sz val="16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medium"/>
      <bottom style="dotted">
        <color indexed="12"/>
      </bottom>
    </border>
    <border>
      <left style="medium"/>
      <right style="medium"/>
      <top style="dotted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1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65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17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1" xfId="0" applyNumberFormat="1" applyFont="1" applyFill="1" applyBorder="1" applyAlignment="1">
      <alignment horizontal="center" vertical="center" wrapText="1"/>
    </xf>
    <xf numFmtId="171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71" fontId="12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12" fillId="0" borderId="11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71" fontId="12" fillId="0" borderId="15" xfId="0" applyNumberFormat="1" applyFont="1" applyFill="1" applyBorder="1" applyAlignment="1" applyProtection="1">
      <alignment horizont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vertical="center" wrapText="1"/>
      <protection hidden="1"/>
    </xf>
    <xf numFmtId="171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171" fontId="12" fillId="0" borderId="22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 hidden="1" locked="0"/>
    </xf>
    <xf numFmtId="171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/>
    </xf>
    <xf numFmtId="0" fontId="12" fillId="0" borderId="24" xfId="0" applyFont="1" applyFill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vertical="center" wrapText="1"/>
      <protection hidden="1"/>
    </xf>
    <xf numFmtId="0" fontId="12" fillId="0" borderId="26" xfId="0" applyFont="1" applyBorder="1" applyAlignment="1" applyProtection="1">
      <alignment horizontal="left" vertical="center" wrapText="1"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hidden="1" locked="0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left" vertical="center" wrapText="1"/>
      <protection hidden="1"/>
    </xf>
    <xf numFmtId="171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177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177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2" fillId="0" borderId="29" xfId="0" applyFont="1" applyBorder="1" applyAlignment="1" applyProtection="1">
      <alignment horizontal="left" vertical="center" wrapText="1"/>
      <protection hidden="1"/>
    </xf>
    <xf numFmtId="0" fontId="12" fillId="0" borderId="30" xfId="0" applyNumberFormat="1" applyFont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hidden="1"/>
    </xf>
    <xf numFmtId="0" fontId="12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0" xfId="0" applyNumberFormat="1" applyFont="1" applyFill="1" applyBorder="1" applyAlignment="1">
      <alignment horizontal="center"/>
    </xf>
    <xf numFmtId="171" fontId="8" fillId="0" borderId="0" xfId="0" applyNumberFormat="1" applyFont="1" applyBorder="1" applyAlignment="1">
      <alignment horizontal="center" vertical="center" wrapText="1"/>
    </xf>
    <xf numFmtId="171" fontId="11" fillId="0" borderId="0" xfId="0" applyNumberFormat="1" applyFont="1" applyFill="1" applyAlignment="1">
      <alignment horizontal="center"/>
    </xf>
    <xf numFmtId="171" fontId="14" fillId="0" borderId="0" xfId="0" applyNumberFormat="1" applyFont="1" applyFill="1" applyAlignment="1">
      <alignment horizontal="center"/>
    </xf>
    <xf numFmtId="171" fontId="12" fillId="0" borderId="34" xfId="0" applyNumberFormat="1" applyFont="1" applyFill="1" applyBorder="1" applyAlignment="1">
      <alignment horizontal="center"/>
    </xf>
    <xf numFmtId="171" fontId="12" fillId="0" borderId="17" xfId="0" applyNumberFormat="1" applyFont="1" applyFill="1" applyBorder="1" applyAlignment="1">
      <alignment horizontal="center"/>
    </xf>
    <xf numFmtId="171" fontId="12" fillId="0" borderId="14" xfId="0" applyNumberFormat="1" applyFont="1" applyFill="1" applyBorder="1" applyAlignment="1">
      <alignment horizontal="center"/>
    </xf>
    <xf numFmtId="8" fontId="16" fillId="0" borderId="27" xfId="0" applyNumberFormat="1" applyFont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8" fontId="16" fillId="0" borderId="0" xfId="0" applyNumberFormat="1" applyFont="1" applyBorder="1" applyAlignment="1" applyProtection="1">
      <alignment/>
      <protection hidden="1"/>
    </xf>
    <xf numFmtId="4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4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171" fontId="1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/>
    </xf>
    <xf numFmtId="171" fontId="16" fillId="0" borderId="0" xfId="0" applyNumberFormat="1" applyFont="1" applyFill="1" applyBorder="1" applyAlignment="1" applyProtection="1">
      <alignment vertical="center" wrapText="1"/>
      <protection locked="0"/>
    </xf>
    <xf numFmtId="171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37" xfId="0" applyNumberFormat="1" applyFont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9" xfId="0" applyFont="1" applyFill="1" applyBorder="1" applyAlignment="1" applyProtection="1">
      <alignment vertical="center" wrapText="1"/>
      <protection hidden="1"/>
    </xf>
    <xf numFmtId="0" fontId="12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19" xfId="0" applyNumberFormat="1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>
      <alignment/>
    </xf>
    <xf numFmtId="0" fontId="12" fillId="0" borderId="27" xfId="0" applyFont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4" fillId="0" borderId="2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1" fontId="24" fillId="0" borderId="15" xfId="0" applyNumberFormat="1" applyFont="1" applyFill="1" applyBorder="1" applyAlignment="1" applyProtection="1">
      <alignment vertical="center"/>
      <protection locked="0"/>
    </xf>
    <xf numFmtId="171" fontId="24" fillId="0" borderId="17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/>
    </xf>
    <xf numFmtId="171" fontId="24" fillId="0" borderId="2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177" fontId="62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8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3" fillId="0" borderId="0" xfId="0" applyFont="1" applyFill="1" applyAlignment="1" applyProtection="1">
      <alignment/>
      <protection hidden="1"/>
    </xf>
    <xf numFmtId="0" fontId="62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8" fontId="16" fillId="0" borderId="25" xfId="0" applyNumberFormat="1" applyFont="1" applyBorder="1" applyAlignment="1" applyProtection="1">
      <alignment horizontal="right" vertical="center"/>
      <protection hidden="1"/>
    </xf>
    <xf numFmtId="8" fontId="16" fillId="0" borderId="17" xfId="0" applyNumberFormat="1" applyFont="1" applyBorder="1" applyAlignment="1" applyProtection="1">
      <alignment horizontal="right" vertical="center"/>
      <protection hidden="1"/>
    </xf>
    <xf numFmtId="0" fontId="62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2" fillId="0" borderId="37" xfId="0" applyFont="1" applyBorder="1" applyAlignment="1" applyProtection="1">
      <alignment vertical="center" wrapText="1"/>
      <protection hidden="1" locked="0"/>
    </xf>
    <xf numFmtId="0" fontId="12" fillId="0" borderId="42" xfId="0" applyFont="1" applyBorder="1" applyAlignment="1" applyProtection="1">
      <alignment horizontal="left" vertical="center" wrapText="1"/>
      <protection hidden="1" locked="0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171" fontId="67" fillId="0" borderId="0" xfId="0" applyNumberFormat="1" applyFont="1" applyFill="1" applyBorder="1" applyAlignment="1">
      <alignment horizontal="center"/>
    </xf>
    <xf numFmtId="171" fontId="62" fillId="0" borderId="0" xfId="0" applyNumberFormat="1" applyFont="1" applyFill="1" applyAlignment="1" applyProtection="1">
      <alignment horizontal="center"/>
      <protection hidden="1"/>
    </xf>
    <xf numFmtId="0" fontId="62" fillId="0" borderId="0" xfId="0" applyFont="1" applyFill="1" applyAlignment="1">
      <alignment horizontal="center"/>
    </xf>
    <xf numFmtId="171" fontId="62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 applyProtection="1">
      <alignment/>
      <protection hidden="1"/>
    </xf>
    <xf numFmtId="4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62" fillId="0" borderId="0" xfId="0" applyNumberFormat="1" applyFont="1" applyFill="1" applyAlignment="1" applyProtection="1">
      <alignment horizontal="center"/>
      <protection hidden="1"/>
    </xf>
    <xf numFmtId="0" fontId="2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8" fontId="12" fillId="0" borderId="27" xfId="0" applyNumberFormat="1" applyFont="1" applyBorder="1" applyAlignment="1" applyProtection="1">
      <alignment horizontal="center"/>
      <protection hidden="1"/>
    </xf>
    <xf numFmtId="8" fontId="12" fillId="0" borderId="0" xfId="0" applyNumberFormat="1" applyFont="1" applyBorder="1" applyAlignment="1" applyProtection="1">
      <alignment horizontal="center"/>
      <protection hidden="1"/>
    </xf>
    <xf numFmtId="171" fontId="24" fillId="0" borderId="21" xfId="0" applyNumberFormat="1" applyFont="1" applyFill="1" applyBorder="1" applyAlignment="1" applyProtection="1">
      <alignment horizontal="center" vertical="center"/>
      <protection locked="0"/>
    </xf>
    <xf numFmtId="171" fontId="24" fillId="0" borderId="51" xfId="0" applyNumberFormat="1" applyFont="1" applyFill="1" applyBorder="1" applyAlignment="1" applyProtection="1">
      <alignment horizontal="center" vertical="center"/>
      <protection locked="0"/>
    </xf>
    <xf numFmtId="0" fontId="26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43" xfId="0" applyFont="1" applyFill="1" applyBorder="1" applyAlignment="1" applyProtection="1">
      <alignment horizontal="left" vertical="center" wrapText="1"/>
      <protection locked="0"/>
    </xf>
    <xf numFmtId="0" fontId="12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9" fillId="0" borderId="55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dxfs count="1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2"/>
      </font>
    </dxf>
    <dxf>
      <font>
        <color rgb="FFFF0000"/>
      </font>
    </dxf>
    <dxf>
      <font>
        <b/>
        <i val="0"/>
        <color indexed="12"/>
      </font>
    </dxf>
    <dxf/>
    <dxf>
      <font>
        <b/>
        <i val="0"/>
        <color indexed="12"/>
      </font>
    </dxf>
    <dxf/>
    <dxf>
      <font>
        <b/>
        <i val="0"/>
        <color indexed="12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5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5</xdr:row>
      <xdr:rowOff>28575</xdr:rowOff>
    </xdr:from>
    <xdr:to>
      <xdr:col>10</xdr:col>
      <xdr:colOff>676275</xdr:colOff>
      <xdr:row>5</xdr:row>
      <xdr:rowOff>409575</xdr:rowOff>
    </xdr:to>
    <xdr:pic>
      <xdr:nvPicPr>
        <xdr:cNvPr id="1" name="Picture 54" descr="icone-telefones-utei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31146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8</xdr:row>
      <xdr:rowOff>38100</xdr:rowOff>
    </xdr:from>
    <xdr:to>
      <xdr:col>10</xdr:col>
      <xdr:colOff>742950</xdr:colOff>
      <xdr:row>8</xdr:row>
      <xdr:rowOff>381000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73375" y="42386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</xdr:row>
      <xdr:rowOff>47625</xdr:rowOff>
    </xdr:from>
    <xdr:to>
      <xdr:col>10</xdr:col>
      <xdr:colOff>609600</xdr:colOff>
      <xdr:row>6</xdr:row>
      <xdr:rowOff>438150</xdr:rowOff>
    </xdr:to>
    <xdr:pic>
      <xdr:nvPicPr>
        <xdr:cNvPr id="3" name="Picture 62" descr="Resultado de imagem para DESENHOS TELEMOVEIS EM AZU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3562350"/>
          <a:ext cx="247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BD71"/>
  <sheetViews>
    <sheetView showGridLines="0" showRowColHeaders="0" tabSelected="1" showOutlineSymbols="0" zoomScale="60" zoomScaleNormal="60" workbookViewId="0" topLeftCell="A1">
      <selection activeCell="C28" sqref="C28"/>
    </sheetView>
  </sheetViews>
  <sheetFormatPr defaultColWidth="9.140625" defaultRowHeight="12.75"/>
  <cols>
    <col min="1" max="1" width="9.8515625" style="1" customWidth="1"/>
    <col min="2" max="2" width="22.140625" style="1" customWidth="1"/>
    <col min="3" max="3" width="29.57421875" style="1" customWidth="1"/>
    <col min="4" max="4" width="67.00390625" style="1" customWidth="1"/>
    <col min="5" max="5" width="9.8515625" style="1" customWidth="1"/>
    <col min="6" max="6" width="9.00390625" style="2" customWidth="1"/>
    <col min="7" max="7" width="22.7109375" style="1" customWidth="1"/>
    <col min="8" max="8" width="18.28125" style="1" customWidth="1"/>
    <col min="9" max="9" width="27.28125" style="1" customWidth="1"/>
    <col min="10" max="10" width="12.140625" style="1" customWidth="1"/>
    <col min="11" max="11" width="21.00390625" style="1" customWidth="1"/>
    <col min="12" max="12" width="8.28125" style="1" customWidth="1"/>
    <col min="13" max="13" width="2.421875" style="1" hidden="1" customWidth="1"/>
    <col min="14" max="15" width="18.140625" style="76" customWidth="1"/>
    <col min="16" max="16" width="13.00390625" style="127" customWidth="1"/>
    <col min="17" max="17" width="13.8515625" style="127" customWidth="1"/>
    <col min="18" max="18" width="9.140625" style="127" customWidth="1"/>
    <col min="19" max="19" width="5.8515625" style="127" bestFit="1" customWidth="1"/>
    <col min="20" max="21" width="9.140625" style="127" customWidth="1"/>
    <col min="22" max="22" width="16.7109375" style="127" customWidth="1"/>
    <col min="23" max="28" width="9.140625" style="127" customWidth="1"/>
    <col min="29" max="29" width="20.8515625" style="127" customWidth="1"/>
    <col min="30" max="30" width="19.140625" style="127" customWidth="1"/>
    <col min="31" max="31" width="9.140625" style="127" customWidth="1"/>
    <col min="32" max="39" width="9.140625" style="103" customWidth="1"/>
    <col min="40" max="56" width="9.140625" style="61" customWidth="1"/>
    <col min="57" max="16384" width="9.140625" style="1" customWidth="1"/>
  </cols>
  <sheetData>
    <row r="1" ht="105" customHeight="1"/>
    <row r="2" spans="2:56" s="10" customFormat="1" ht="57.75" customHeight="1" thickBot="1">
      <c r="B2" s="191" t="s">
        <v>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71"/>
      <c r="N2" s="77"/>
      <c r="O2" s="77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04"/>
      <c r="AG2" s="104"/>
      <c r="AH2" s="104"/>
      <c r="AI2" s="104"/>
      <c r="AJ2" s="104"/>
      <c r="AK2" s="104"/>
      <c r="AL2" s="104"/>
      <c r="AM2" s="104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56" s="10" customFormat="1" ht="33" customHeight="1" thickBot="1">
      <c r="B3" s="11" t="s">
        <v>6</v>
      </c>
      <c r="C3" s="11"/>
      <c r="D3" s="11"/>
      <c r="E3" s="123" t="s">
        <v>25</v>
      </c>
      <c r="F3" s="194"/>
      <c r="G3" s="195"/>
      <c r="H3" s="195"/>
      <c r="I3" s="196"/>
      <c r="J3" s="9"/>
      <c r="K3" s="111" t="s">
        <v>39</v>
      </c>
      <c r="L3" s="97"/>
      <c r="M3" s="12"/>
      <c r="N3" s="78"/>
      <c r="O3" s="7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04"/>
      <c r="AG3" s="104"/>
      <c r="AH3" s="104"/>
      <c r="AI3" s="104"/>
      <c r="AJ3" s="104"/>
      <c r="AK3" s="104"/>
      <c r="AL3" s="104"/>
      <c r="AM3" s="104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</row>
    <row r="4" spans="2:10" ht="13.5" customHeight="1" thickBot="1">
      <c r="B4" s="5"/>
      <c r="C4" s="5"/>
      <c r="D4" s="5"/>
      <c r="E4" s="5"/>
      <c r="F4" s="4"/>
      <c r="G4" s="3"/>
      <c r="H4" s="3"/>
      <c r="I4" s="3"/>
      <c r="J4" s="3"/>
    </row>
    <row r="5" spans="2:15" ht="33.75" customHeight="1">
      <c r="B5" s="183" t="s">
        <v>0</v>
      </c>
      <c r="C5" s="184"/>
      <c r="D5" s="186"/>
      <c r="E5" s="187"/>
      <c r="F5" s="187"/>
      <c r="G5" s="187"/>
      <c r="H5" s="187"/>
      <c r="I5" s="188"/>
      <c r="J5" s="113"/>
      <c r="K5" s="120" t="s">
        <v>38</v>
      </c>
      <c r="L5" s="155"/>
      <c r="M5" s="156"/>
      <c r="N5" s="156"/>
      <c r="O5" s="157"/>
    </row>
    <row r="6" spans="2:17" ht="33.75" customHeight="1" thickBot="1">
      <c r="B6" s="192" t="s">
        <v>26</v>
      </c>
      <c r="C6" s="193"/>
      <c r="D6" s="164"/>
      <c r="E6" s="165"/>
      <c r="F6" s="165"/>
      <c r="G6" s="165"/>
      <c r="H6" s="165"/>
      <c r="I6" s="166"/>
      <c r="J6" s="112"/>
      <c r="K6" s="121"/>
      <c r="L6" s="158"/>
      <c r="M6" s="159"/>
      <c r="N6" s="159"/>
      <c r="O6" s="160"/>
      <c r="P6" s="129"/>
      <c r="Q6" s="128"/>
    </row>
    <row r="7" spans="2:56" s="10" customFormat="1" ht="39.75" customHeight="1">
      <c r="B7" s="124" t="s">
        <v>8</v>
      </c>
      <c r="C7" s="124"/>
      <c r="D7" s="124"/>
      <c r="E7" s="124"/>
      <c r="F7" s="124"/>
      <c r="G7" s="124"/>
      <c r="H7" s="124"/>
      <c r="I7" s="124"/>
      <c r="J7" s="9"/>
      <c r="K7" s="125"/>
      <c r="L7" s="161"/>
      <c r="M7" s="162"/>
      <c r="N7" s="162"/>
      <c r="O7" s="163"/>
      <c r="P7" s="130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04"/>
      <c r="AG7" s="104"/>
      <c r="AH7" s="104"/>
      <c r="AI7" s="104"/>
      <c r="AJ7" s="104"/>
      <c r="AK7" s="104"/>
      <c r="AL7" s="104"/>
      <c r="AM7" s="104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</row>
    <row r="8" spans="2:15" ht="14.25" customHeight="1" thickBot="1">
      <c r="B8" s="11"/>
      <c r="C8" s="11"/>
      <c r="D8" s="11"/>
      <c r="E8" s="11"/>
      <c r="F8" s="11"/>
      <c r="G8" s="11"/>
      <c r="H8" s="11"/>
      <c r="I8" s="11"/>
      <c r="J8" s="3"/>
      <c r="K8" s="178"/>
      <c r="L8" s="161"/>
      <c r="M8" s="162"/>
      <c r="N8" s="162"/>
      <c r="O8" s="163"/>
    </row>
    <row r="9" spans="2:15" ht="31.5" customHeight="1" thickBot="1">
      <c r="B9" s="183" t="s">
        <v>0</v>
      </c>
      <c r="C9" s="184"/>
      <c r="D9" s="186"/>
      <c r="E9" s="187"/>
      <c r="F9" s="187"/>
      <c r="G9" s="187"/>
      <c r="H9" s="187"/>
      <c r="I9" s="188"/>
      <c r="J9" s="115"/>
      <c r="K9" s="179"/>
      <c r="L9" s="180"/>
      <c r="M9" s="181"/>
      <c r="N9" s="181"/>
      <c r="O9" s="182"/>
    </row>
    <row r="10" spans="2:13" ht="30.75" customHeight="1" thickBot="1">
      <c r="B10" s="192" t="s">
        <v>1</v>
      </c>
      <c r="C10" s="193"/>
      <c r="D10" s="164"/>
      <c r="E10" s="165"/>
      <c r="F10" s="165"/>
      <c r="G10" s="165"/>
      <c r="H10" s="165"/>
      <c r="I10" s="166"/>
      <c r="J10" s="113"/>
      <c r="K10" s="114"/>
      <c r="L10" s="114"/>
      <c r="M10" s="72"/>
    </row>
    <row r="11" spans="2:9" ht="22.5" customHeight="1" thickBot="1">
      <c r="B11" s="122"/>
      <c r="C11" s="122"/>
      <c r="D11" s="114"/>
      <c r="E11" s="114"/>
      <c r="F11" s="116"/>
      <c r="G11" s="4"/>
      <c r="H11" s="4"/>
      <c r="I11" s="4"/>
    </row>
    <row r="12" spans="2:56" s="12" customFormat="1" ht="30" customHeight="1">
      <c r="B12" s="168" t="s">
        <v>10</v>
      </c>
      <c r="C12" s="189" t="s">
        <v>31</v>
      </c>
      <c r="D12" s="168" t="s">
        <v>2</v>
      </c>
      <c r="E12" s="172" t="s">
        <v>3</v>
      </c>
      <c r="F12" s="173"/>
      <c r="G12" s="168" t="s">
        <v>27</v>
      </c>
      <c r="H12" s="168" t="s">
        <v>28</v>
      </c>
      <c r="I12" s="84"/>
      <c r="J12" s="85"/>
      <c r="K12" s="85"/>
      <c r="L12" s="97"/>
      <c r="N12" s="78"/>
      <c r="O12" s="78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05"/>
      <c r="AG12" s="105"/>
      <c r="AH12" s="105"/>
      <c r="AI12" s="105"/>
      <c r="AJ12" s="105"/>
      <c r="AK12" s="105"/>
      <c r="AL12" s="105"/>
      <c r="AM12" s="105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</row>
    <row r="13" spans="2:56" s="12" customFormat="1" ht="21.75" customHeight="1" thickBot="1">
      <c r="B13" s="169"/>
      <c r="C13" s="190"/>
      <c r="D13" s="169"/>
      <c r="E13" s="174"/>
      <c r="F13" s="175"/>
      <c r="G13" s="169"/>
      <c r="H13" s="169"/>
      <c r="I13" s="84"/>
      <c r="J13" s="85"/>
      <c r="K13" s="85"/>
      <c r="L13" s="97"/>
      <c r="N13" s="78"/>
      <c r="O13" s="78"/>
      <c r="P13" s="132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05"/>
      <c r="AG13" s="105"/>
      <c r="AH13" s="105"/>
      <c r="AI13" s="105"/>
      <c r="AJ13" s="105"/>
      <c r="AK13" s="105"/>
      <c r="AL13" s="105"/>
      <c r="AM13" s="105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</row>
    <row r="14" spans="2:56" s="25" customFormat="1" ht="22.5" customHeight="1">
      <c r="B14" s="31"/>
      <c r="C14" s="32"/>
      <c r="D14" s="33"/>
      <c r="E14" s="67"/>
      <c r="F14" s="68"/>
      <c r="G14" s="34"/>
      <c r="H14" s="140">
        <f aca="true" t="shared" si="0" ref="H14:H19">IF(G14="","",(IF(G14&lt;=6.68,(G14-0.94)/1.1475,IF(G14&lt;=9.97,(G14-1.95)/1.146,IF(G14&lt;=14.1,(G14-2.66)/1.1439,IF(G14&lt;=26.96,(G14-4.17)/1.1393,IF(G14&lt;=64.58,(G14-8)/1.1316,(G14-12.73)/1.1051)))))))</f>
      </c>
      <c r="I14" s="83"/>
      <c r="J14" s="24"/>
      <c r="K14" s="96"/>
      <c r="L14" s="98"/>
      <c r="N14" s="79"/>
      <c r="O14" s="79"/>
      <c r="P14" s="132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06"/>
      <c r="AG14" s="106"/>
      <c r="AH14" s="106"/>
      <c r="AI14" s="106"/>
      <c r="AJ14" s="106"/>
      <c r="AK14" s="106"/>
      <c r="AL14" s="106"/>
      <c r="AM14" s="106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</row>
    <row r="15" spans="2:56" s="25" customFormat="1" ht="22.5" customHeight="1">
      <c r="B15" s="35"/>
      <c r="C15" s="36"/>
      <c r="D15" s="37">
        <f>IF(C15="","",$D$14)</f>
      </c>
      <c r="E15" s="69">
        <f>IF(B15="","",$E$14)</f>
      </c>
      <c r="F15" s="66">
        <f>IF(B15="","",$F$14)</f>
      </c>
      <c r="G15" s="39"/>
      <c r="H15" s="141">
        <f t="shared" si="0"/>
      </c>
      <c r="I15" s="83"/>
      <c r="J15" s="86"/>
      <c r="K15" s="96"/>
      <c r="L15" s="98"/>
      <c r="N15" s="79"/>
      <c r="O15" s="79"/>
      <c r="P15" s="132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06"/>
      <c r="AG15" s="106"/>
      <c r="AH15" s="106"/>
      <c r="AI15" s="106"/>
      <c r="AJ15" s="106"/>
      <c r="AK15" s="106"/>
      <c r="AL15" s="106"/>
      <c r="AM15" s="106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</row>
    <row r="16" spans="2:56" s="25" customFormat="1" ht="22.5" customHeight="1">
      <c r="B16" s="35"/>
      <c r="C16" s="36"/>
      <c r="D16" s="37">
        <f>IF(C16="","",$D$14)</f>
      </c>
      <c r="E16" s="69">
        <f>IF(B16="","",$E$14)</f>
      </c>
      <c r="F16" s="66">
        <f>IF(B16="","",$F$14)</f>
      </c>
      <c r="G16" s="39"/>
      <c r="H16" s="141">
        <f t="shared" si="0"/>
      </c>
      <c r="I16" s="83"/>
      <c r="J16" s="86"/>
      <c r="K16" s="96"/>
      <c r="L16" s="98"/>
      <c r="N16" s="79"/>
      <c r="O16" s="79"/>
      <c r="P16" s="132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06"/>
      <c r="AG16" s="106"/>
      <c r="AH16" s="106"/>
      <c r="AI16" s="106"/>
      <c r="AJ16" s="106"/>
      <c r="AK16" s="106"/>
      <c r="AL16" s="106"/>
      <c r="AM16" s="106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</row>
    <row r="17" spans="2:56" s="25" customFormat="1" ht="22.5" customHeight="1">
      <c r="B17" s="35"/>
      <c r="C17" s="36"/>
      <c r="D17" s="37">
        <f>IF(C17="","",$D$14)</f>
      </c>
      <c r="E17" s="69">
        <f>IF(B17="","",$E$14)</f>
      </c>
      <c r="F17" s="66">
        <f>IF(B17="","",$F$14)</f>
      </c>
      <c r="G17" s="39"/>
      <c r="H17" s="141">
        <f t="shared" si="0"/>
      </c>
      <c r="I17" s="83"/>
      <c r="J17" s="86"/>
      <c r="K17" s="96"/>
      <c r="L17" s="98"/>
      <c r="N17" s="79"/>
      <c r="O17" s="79"/>
      <c r="P17" s="132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06"/>
      <c r="AG17" s="106"/>
      <c r="AH17" s="106"/>
      <c r="AI17" s="106"/>
      <c r="AJ17" s="106"/>
      <c r="AK17" s="106"/>
      <c r="AL17" s="106"/>
      <c r="AM17" s="106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</row>
    <row r="18" spans="2:56" s="25" customFormat="1" ht="22.5" customHeight="1">
      <c r="B18" s="40"/>
      <c r="C18" s="36"/>
      <c r="D18" s="37">
        <f>IF(C18="","",$D$14)</f>
      </c>
      <c r="E18" s="69">
        <f>IF(B18="","",$E$14)</f>
      </c>
      <c r="F18" s="66">
        <f>IF(B18="","",$F$14)</f>
      </c>
      <c r="G18" s="39"/>
      <c r="H18" s="141">
        <f t="shared" si="0"/>
      </c>
      <c r="I18" s="83"/>
      <c r="J18" s="86"/>
      <c r="K18" s="96"/>
      <c r="L18" s="98"/>
      <c r="N18" s="79"/>
      <c r="O18" s="79"/>
      <c r="P18" s="132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06"/>
      <c r="AG18" s="106"/>
      <c r="AH18" s="106"/>
      <c r="AI18" s="106"/>
      <c r="AJ18" s="106"/>
      <c r="AK18" s="106"/>
      <c r="AL18" s="106"/>
      <c r="AM18" s="106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</row>
    <row r="19" spans="2:56" s="25" customFormat="1" ht="22.5" customHeight="1">
      <c r="B19" s="35"/>
      <c r="C19" s="41"/>
      <c r="D19" s="42">
        <f>IF(C19="","",$D$14)</f>
      </c>
      <c r="E19" s="69">
        <f>IF(B19="","",$E$14)</f>
      </c>
      <c r="F19" s="66">
        <f>IF(B19="","",$F$14)</f>
      </c>
      <c r="G19" s="43"/>
      <c r="H19" s="141">
        <f t="shared" si="0"/>
      </c>
      <c r="I19" s="83"/>
      <c r="J19" s="86"/>
      <c r="K19" s="96"/>
      <c r="L19" s="98"/>
      <c r="N19" s="167" t="s">
        <v>37</v>
      </c>
      <c r="O19" s="167"/>
      <c r="P19" s="132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06"/>
      <c r="AG19" s="106"/>
      <c r="AH19" s="106"/>
      <c r="AI19" s="106"/>
      <c r="AJ19" s="106"/>
      <c r="AK19" s="106"/>
      <c r="AL19" s="106"/>
      <c r="AM19" s="106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</row>
    <row r="20" spans="2:56" s="13" customFormat="1" ht="9" customHeight="1" thickBot="1">
      <c r="B20" s="14"/>
      <c r="C20" s="14"/>
      <c r="D20" s="70"/>
      <c r="E20" s="29"/>
      <c r="F20" s="20"/>
      <c r="G20" s="23"/>
      <c r="H20" s="80"/>
      <c r="I20" s="176"/>
      <c r="J20" s="177"/>
      <c r="K20" s="95"/>
      <c r="L20" s="48"/>
      <c r="N20" s="167"/>
      <c r="O20" s="167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17"/>
      <c r="AG20" s="117"/>
      <c r="AH20" s="117"/>
      <c r="AI20" s="117"/>
      <c r="AJ20" s="117"/>
      <c r="AK20" s="117"/>
      <c r="AL20" s="117"/>
      <c r="AM20" s="117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</row>
    <row r="21" spans="2:56" s="10" customFormat="1" ht="30" customHeight="1">
      <c r="B21" s="119" t="s">
        <v>24</v>
      </c>
      <c r="C21" s="119"/>
      <c r="D21" s="119"/>
      <c r="E21" s="119"/>
      <c r="F21" s="119"/>
      <c r="G21" s="119"/>
      <c r="H21" s="119"/>
      <c r="I21" s="119"/>
      <c r="J21" s="119"/>
      <c r="K21" s="118"/>
      <c r="L21" s="88"/>
      <c r="M21" s="88"/>
      <c r="N21" s="167"/>
      <c r="O21" s="167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28"/>
      <c r="AF21" s="104"/>
      <c r="AG21" s="104"/>
      <c r="AH21" s="104"/>
      <c r="AI21" s="104"/>
      <c r="AJ21" s="104"/>
      <c r="AK21" s="104"/>
      <c r="AL21" s="104"/>
      <c r="AM21" s="104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</row>
    <row r="22" spans="2:30" ht="9.75" customHeight="1" thickBot="1">
      <c r="B22" s="5"/>
      <c r="C22" s="5"/>
      <c r="D22" s="5"/>
      <c r="E22" s="5"/>
      <c r="F22" s="4"/>
      <c r="G22" s="3"/>
      <c r="H22" s="3"/>
      <c r="I22" s="3"/>
      <c r="J22" s="3"/>
      <c r="K22" s="7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2:31" ht="27" customHeight="1">
      <c r="B23" s="168" t="s">
        <v>11</v>
      </c>
      <c r="C23" s="168" t="s">
        <v>31</v>
      </c>
      <c r="D23" s="168" t="s">
        <v>2</v>
      </c>
      <c r="E23" s="172" t="s">
        <v>3</v>
      </c>
      <c r="F23" s="173"/>
      <c r="G23" s="168" t="s">
        <v>29</v>
      </c>
      <c r="H23" s="168" t="s">
        <v>34</v>
      </c>
      <c r="I23" s="168" t="s">
        <v>33</v>
      </c>
      <c r="J23" s="168" t="s">
        <v>4</v>
      </c>
      <c r="K23" s="168" t="s">
        <v>5</v>
      </c>
      <c r="L23" s="85"/>
      <c r="M23" s="73"/>
      <c r="N23" s="168" t="s">
        <v>35</v>
      </c>
      <c r="O23" s="168" t="s">
        <v>36</v>
      </c>
      <c r="P23" s="142" t="s">
        <v>14</v>
      </c>
      <c r="Q23" s="142"/>
      <c r="R23" s="142"/>
      <c r="S23" s="142"/>
      <c r="T23" s="142"/>
      <c r="U23" s="142"/>
      <c r="V23" s="142"/>
      <c r="W23" s="142" t="s">
        <v>16</v>
      </c>
      <c r="X23" s="142"/>
      <c r="Y23" s="142"/>
      <c r="Z23" s="142"/>
      <c r="AA23" s="142"/>
      <c r="AB23" s="142"/>
      <c r="AC23" s="142"/>
      <c r="AD23" s="142"/>
      <c r="AE23" s="136"/>
    </row>
    <row r="24" spans="2:31" ht="35.25" customHeight="1" thickBot="1">
      <c r="B24" s="169"/>
      <c r="C24" s="169"/>
      <c r="D24" s="169"/>
      <c r="E24" s="174"/>
      <c r="F24" s="185"/>
      <c r="G24" s="169"/>
      <c r="H24" s="169"/>
      <c r="I24" s="169"/>
      <c r="J24" s="169"/>
      <c r="K24" s="169"/>
      <c r="L24" s="85"/>
      <c r="M24" s="73"/>
      <c r="N24" s="169"/>
      <c r="O24" s="169"/>
      <c r="P24" s="142" t="s">
        <v>18</v>
      </c>
      <c r="Q24" s="142" t="s">
        <v>19</v>
      </c>
      <c r="R24" s="142" t="s">
        <v>20</v>
      </c>
      <c r="S24" s="142" t="s">
        <v>21</v>
      </c>
      <c r="T24" s="142" t="s">
        <v>22</v>
      </c>
      <c r="U24" s="142" t="s">
        <v>23</v>
      </c>
      <c r="V24" s="142" t="s">
        <v>15</v>
      </c>
      <c r="W24" s="142">
        <v>21</v>
      </c>
      <c r="X24" s="142">
        <v>22</v>
      </c>
      <c r="Y24" s="142">
        <v>23</v>
      </c>
      <c r="Z24" s="142">
        <v>24</v>
      </c>
      <c r="AA24" s="142">
        <v>25</v>
      </c>
      <c r="AB24" s="142">
        <v>26</v>
      </c>
      <c r="AC24" s="142" t="s">
        <v>17</v>
      </c>
      <c r="AD24" s="142" t="s">
        <v>13</v>
      </c>
      <c r="AE24" s="136"/>
    </row>
    <row r="25" spans="1:56" s="25" customFormat="1" ht="22.5" customHeight="1">
      <c r="A25" s="152">
        <f aca="true" t="shared" si="1" ref="A25:A30">IF(H14="","",IF(H14&gt;=10,1,0))</f>
      </c>
      <c r="B25" s="31"/>
      <c r="C25" s="45"/>
      <c r="D25" s="46">
        <f>IF(B25="","",$D$14)</f>
      </c>
      <c r="E25" s="144">
        <f>IF(B25="","",E14)</f>
      </c>
      <c r="F25" s="145">
        <f>IF(B25="","",F14)</f>
      </c>
      <c r="G25" s="47">
        <f aca="true" t="shared" si="2" ref="G25:G30">IF(B25&lt;&gt;"",VLOOKUP(AD25,$C$14:$G$19,5,FALSE)*0.5,"")</f>
      </c>
      <c r="H25" s="87">
        <f>IF(B25&lt;&gt;"",E25/$E$14,"")</f>
      </c>
      <c r="I25" s="87">
        <f>IF(B25&lt;&gt;"",C25/AD25,"")</f>
      </c>
      <c r="J25" s="87">
        <f>IF(B25="","",IF(I25&lt;1/3,1.05,IF(I25&lt;1,0.985+0.015/I25,IF(I25=1,1,IF(I25&lt;=3,1.015-0.015*I25,0.95)))))</f>
      </c>
      <c r="K25" s="47">
        <f>IF(B25&lt;&gt;"",ROUND(G25*I25*J25*H25,3),"")</f>
      </c>
      <c r="L25" s="126"/>
      <c r="M25" s="74"/>
      <c r="N25" s="82">
        <f>IF(B25&lt;&gt;"",VLOOKUP(AD25,$C$14:$G$19,5,FALSE)*0.2,"")</f>
      </c>
      <c r="O25" s="82">
        <f>IF(B25&lt;&gt;"",ROUND(N25*H25*I25*J25,3),"")</f>
      </c>
      <c r="P25" s="142">
        <f>IF($C25&lt;&gt;"",IF($C14&lt;&gt;"",ABS($C25-$C14),""),"")</f>
      </c>
      <c r="Q25" s="142">
        <f>IF($C25&lt;&gt;"",IF($C15&lt;&gt;"",ABS($C25-$C15),""),"")</f>
      </c>
      <c r="R25" s="142">
        <f>IF($C25&lt;&gt;"",IF($C16&lt;&gt;"",ABS($C25-$C16),""),"")</f>
      </c>
      <c r="S25" s="142">
        <f>IF($C25&lt;&gt;"",IF($C17&lt;&gt;"",ABS($C25-$C17),""),"")</f>
      </c>
      <c r="T25" s="142">
        <f>IF($C25&lt;&gt;"",IF($C18&lt;&gt;"",ABS($C25-$C18),""),"")</f>
      </c>
      <c r="U25" s="142">
        <f>IF($C25&lt;&gt;"",IF($C19&lt;&gt;"",ABS($C25-$C19),""),"")</f>
      </c>
      <c r="V25" s="142">
        <f aca="true" t="shared" si="3" ref="V25:V30">MIN(P25,Q25,R25,S25,T25,U25)</f>
        <v>0</v>
      </c>
      <c r="W25" s="142">
        <f aca="true" t="shared" si="4" ref="W25:W30">IF($V25=$P25,$C$14,"")</f>
      </c>
      <c r="X25" s="142">
        <f aca="true" t="shared" si="5" ref="X25:X30">IF($V25=$Q25,$C$15,"")</f>
      </c>
      <c r="Y25" s="142">
        <f aca="true" t="shared" si="6" ref="Y25:Y30">IF($V25=$R25,$C$16,"")</f>
      </c>
      <c r="Z25" s="142">
        <f aca="true" t="shared" si="7" ref="Z25:Z30">IF($V25=$S25,$C$17,"")</f>
      </c>
      <c r="AA25" s="142">
        <f aca="true" t="shared" si="8" ref="AA25:AA30">IF($V25=$T25,$C$18,"")</f>
      </c>
      <c r="AB25" s="142">
        <f aca="true" t="shared" si="9" ref="AB25:AB30">IF($V25=$U25,$C$19,"")</f>
      </c>
      <c r="AC25" s="142">
        <f aca="true" t="shared" si="10" ref="AC25:AC30">MIN(W25,X25,Y25,Z25,AA25,AB25)</f>
        <v>0</v>
      </c>
      <c r="AD25" s="142">
        <f aca="true" t="shared" si="11" ref="AD25:AD30">IF(AC25=W25,$C$14,IF(AC25=X25,$C$15,IF(AC25=Y25,$C$16,IF(AC25=Z25,$C$17,IF(AC25=AA25,$C$18,$C$19)))))</f>
        <v>0</v>
      </c>
      <c r="AE25" s="137"/>
      <c r="AF25" s="106"/>
      <c r="AG25" s="106"/>
      <c r="AH25" s="106"/>
      <c r="AI25" s="106"/>
      <c r="AJ25" s="106"/>
      <c r="AK25" s="106"/>
      <c r="AL25" s="106"/>
      <c r="AM25" s="106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</row>
    <row r="26" spans="1:56" s="25" customFormat="1" ht="22.5" customHeight="1">
      <c r="A26" s="152">
        <f t="shared" si="1"/>
      </c>
      <c r="B26" s="35"/>
      <c r="C26" s="45"/>
      <c r="D26" s="49">
        <f>IF(C26="","",$D$25)</f>
      </c>
      <c r="E26" s="50">
        <f>IF(B26="","",$E$25)</f>
      </c>
      <c r="F26" s="51">
        <f>IF(E26="","",$F$14)</f>
      </c>
      <c r="G26" s="47">
        <f t="shared" si="2"/>
      </c>
      <c r="H26" s="87">
        <f>IF(C26&lt;&gt;"",E26/$E$14,"")</f>
      </c>
      <c r="I26" s="87">
        <f>IF(C26&lt;&gt;"",C26/AD26,"")</f>
      </c>
      <c r="J26" s="87">
        <f>IF(I26="","",IF(I26&lt;1/3,1.05,IF(I26&lt;1,0.985+0.015/I26,IF(I26=1,1,IF(I26&lt;=3,1.015-0.015*I26,0.95)))))</f>
      </c>
      <c r="K26" s="47">
        <f>IF(C26&lt;&gt;"",ROUND(G26*I26*J26*H26,3),"")</f>
      </c>
      <c r="L26" s="99"/>
      <c r="M26" s="74"/>
      <c r="N26" s="81">
        <f>IF(C26&lt;&gt;"",VLOOKUP(AD26,$C$14:$G$19,5,FALSE)*0.2,"")</f>
      </c>
      <c r="O26" s="81">
        <f>IF(C26&lt;&gt;"",ROUND(N26*H26*I26*J26,3),"")</f>
      </c>
      <c r="P26" s="142">
        <f>IF($C26&lt;&gt;"",IF($C14&lt;&gt;"",ABS($C26-$C14),""),"")</f>
      </c>
      <c r="Q26" s="142">
        <f>IF($C26&lt;&gt;"",IF($C15&lt;&gt;"",ABS($C26-$C15),""),"")</f>
      </c>
      <c r="R26" s="142">
        <f>IF($C26&lt;&gt;"",IF($C16&lt;&gt;"",ABS($C26-$C16),""),"")</f>
      </c>
      <c r="S26" s="142">
        <f>IF($C26&lt;&gt;"",IF($C17&lt;&gt;"",ABS($C26-$C17),""),"")</f>
      </c>
      <c r="T26" s="142">
        <f>IF($C26&lt;&gt;"",IF($C18&lt;&gt;"",ABS($C26-$C18),""),"")</f>
      </c>
      <c r="U26" s="142">
        <f>IF($C26&lt;&gt;"",IF($C19&lt;&gt;"",ABS($C26-$C19),""),"")</f>
      </c>
      <c r="V26" s="142">
        <f t="shared" si="3"/>
        <v>0</v>
      </c>
      <c r="W26" s="142">
        <f t="shared" si="4"/>
      </c>
      <c r="X26" s="142">
        <f t="shared" si="5"/>
      </c>
      <c r="Y26" s="142">
        <f t="shared" si="6"/>
      </c>
      <c r="Z26" s="142">
        <f t="shared" si="7"/>
      </c>
      <c r="AA26" s="142">
        <f t="shared" si="8"/>
      </c>
      <c r="AB26" s="142">
        <f t="shared" si="9"/>
      </c>
      <c r="AC26" s="142">
        <f t="shared" si="10"/>
        <v>0</v>
      </c>
      <c r="AD26" s="142">
        <f t="shared" si="11"/>
        <v>0</v>
      </c>
      <c r="AE26" s="137"/>
      <c r="AF26" s="106"/>
      <c r="AG26" s="106"/>
      <c r="AH26" s="106"/>
      <c r="AI26" s="106"/>
      <c r="AJ26" s="106"/>
      <c r="AK26" s="106"/>
      <c r="AL26" s="106"/>
      <c r="AM26" s="106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</row>
    <row r="27" spans="1:56" s="25" customFormat="1" ht="22.5" customHeight="1">
      <c r="A27" s="152">
        <f t="shared" si="1"/>
      </c>
      <c r="B27" s="35"/>
      <c r="C27" s="45"/>
      <c r="D27" s="49">
        <f>IF(C27="","",$D$25)</f>
      </c>
      <c r="E27" s="50">
        <f>IF(B27="","",$E$25)</f>
      </c>
      <c r="F27" s="51">
        <f>IF(E27="","",$F$14)</f>
      </c>
      <c r="G27" s="47">
        <f t="shared" si="2"/>
      </c>
      <c r="H27" s="87">
        <f>IF(C27&lt;&gt;"",E27/$E$14,"")</f>
      </c>
      <c r="I27" s="87">
        <f>IF(C27&lt;&gt;"",C27/AD27,"")</f>
      </c>
      <c r="J27" s="87">
        <f>IF(I27="","",IF(I27&lt;1/3,1.05,IF(I27&lt;1,0.985+0.015/I27,IF(I27=1,1,IF(I27&lt;=3,1.015-0.015*I27,0.95)))))</f>
      </c>
      <c r="K27" s="47">
        <f>IF(C27&lt;&gt;"",ROUND(G27*I27*J27*H27,3),"")</f>
      </c>
      <c r="L27" s="99"/>
      <c r="M27" s="74"/>
      <c r="N27" s="81">
        <f>IF(C27&lt;&gt;"",VLOOKUP(AD27,$C$14:$G$19,5,FALSE)*0.2,"")</f>
      </c>
      <c r="O27" s="81">
        <f>IF(C27&lt;&gt;"",ROUND(N27*H27*I27*J27,3),"")</f>
      </c>
      <c r="P27" s="142">
        <f>IF($C27&lt;&gt;"",IF($C14&lt;&gt;"",ABS($C27-$C14),""),"")</f>
      </c>
      <c r="Q27" s="142">
        <f>IF($C27&lt;&gt;"",IF($C15&lt;&gt;"",ABS($C27-$C15),""),"")</f>
      </c>
      <c r="R27" s="142">
        <f>IF($C27&lt;&gt;"",IF($C16&lt;&gt;"",ABS($C27-$C16),""),"")</f>
      </c>
      <c r="S27" s="142">
        <f>IF($C27&lt;&gt;"",IF($C17&lt;&gt;"",ABS($C27-$C17),""),"")</f>
      </c>
      <c r="T27" s="142">
        <f>IF($C27&lt;&gt;"",IF($C18&lt;&gt;"",ABS($C27-$C18),""),"")</f>
      </c>
      <c r="U27" s="142">
        <f>IF($C27&lt;&gt;"",IF($C19&lt;&gt;"",ABS($C27-$C19),""),"")</f>
      </c>
      <c r="V27" s="142">
        <f t="shared" si="3"/>
        <v>0</v>
      </c>
      <c r="W27" s="142">
        <f t="shared" si="4"/>
      </c>
      <c r="X27" s="142">
        <f t="shared" si="5"/>
      </c>
      <c r="Y27" s="142">
        <f t="shared" si="6"/>
      </c>
      <c r="Z27" s="142">
        <f t="shared" si="7"/>
      </c>
      <c r="AA27" s="142">
        <f t="shared" si="8"/>
      </c>
      <c r="AB27" s="142">
        <f t="shared" si="9"/>
      </c>
      <c r="AC27" s="142">
        <f t="shared" si="10"/>
        <v>0</v>
      </c>
      <c r="AD27" s="142">
        <f t="shared" si="11"/>
        <v>0</v>
      </c>
      <c r="AE27" s="137"/>
      <c r="AF27" s="106"/>
      <c r="AG27" s="106"/>
      <c r="AH27" s="106"/>
      <c r="AI27" s="106"/>
      <c r="AJ27" s="106"/>
      <c r="AK27" s="106"/>
      <c r="AL27" s="106"/>
      <c r="AM27" s="106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</row>
    <row r="28" spans="1:56" s="25" customFormat="1" ht="22.5" customHeight="1">
      <c r="A28" s="152">
        <f t="shared" si="1"/>
      </c>
      <c r="B28" s="35"/>
      <c r="C28" s="52"/>
      <c r="D28" s="49">
        <f>IF(C28="","",$D$25)</f>
      </c>
      <c r="E28" s="107">
        <f>IF(B28="","",$E$25)</f>
      </c>
      <c r="F28" s="108">
        <f>IF(E28="","",$F$14)</f>
      </c>
      <c r="G28" s="47">
        <f t="shared" si="2"/>
      </c>
      <c r="H28" s="87">
        <f>IF(C28&lt;&gt;"",E28/$E$14,"")</f>
      </c>
      <c r="I28" s="87">
        <f>IF(C28&lt;&gt;"",C28/AD28,"")</f>
      </c>
      <c r="J28" s="87">
        <f>IF(I28="","",IF(I28&lt;1/3,1.05,IF(I28&lt;1,0.985+0.015/I28,IF(I28=1,1,IF(I28&lt;=3,1.015-0.015*I28,0.95)))))</f>
      </c>
      <c r="K28" s="47">
        <f>IF(C28&lt;&gt;"",ROUND(G28*I28*J28*H28,3),"")</f>
      </c>
      <c r="L28" s="99"/>
      <c r="M28" s="74"/>
      <c r="N28" s="81">
        <f>IF(C28&lt;&gt;"",VLOOKUP(AD28,$C$14:$G$19,5,FALSE)*0.2,"")</f>
      </c>
      <c r="O28" s="81">
        <f>IF(C28&lt;&gt;"",ROUND(N28*H28*I28*J28,3),"")</f>
      </c>
      <c r="P28" s="142">
        <f>IF($C28&lt;&gt;"",IF($C14&lt;&gt;"",ABS($C28-$C14),""),"")</f>
      </c>
      <c r="Q28" s="142">
        <f>IF($C28&lt;&gt;"",IF($C15&lt;&gt;"",ABS($C28-$C15),""),"")</f>
      </c>
      <c r="R28" s="142">
        <f>IF($C28&lt;&gt;"",IF($C16&lt;&gt;"",ABS($C28-$C16),""),"")</f>
      </c>
      <c r="S28" s="142">
        <f>IF($C28&lt;&gt;"",IF($C17&lt;&gt;"",ABS($C28-$C17),""),"")</f>
      </c>
      <c r="T28" s="142">
        <f>IF($C28&lt;&gt;"",IF($C18&lt;&gt;"",ABS($C28-$C18),""),"")</f>
      </c>
      <c r="U28" s="142">
        <f>IF($C28&lt;&gt;"",IF($C19&lt;&gt;"",ABS($C28-$C19),""),"")</f>
      </c>
      <c r="V28" s="142">
        <f t="shared" si="3"/>
        <v>0</v>
      </c>
      <c r="W28" s="142">
        <f t="shared" si="4"/>
      </c>
      <c r="X28" s="142">
        <f t="shared" si="5"/>
      </c>
      <c r="Y28" s="142">
        <f t="shared" si="6"/>
      </c>
      <c r="Z28" s="142">
        <f t="shared" si="7"/>
      </c>
      <c r="AA28" s="142">
        <f t="shared" si="8"/>
      </c>
      <c r="AB28" s="142">
        <f t="shared" si="9"/>
      </c>
      <c r="AC28" s="142">
        <f t="shared" si="10"/>
        <v>0</v>
      </c>
      <c r="AD28" s="142">
        <f t="shared" si="11"/>
        <v>0</v>
      </c>
      <c r="AE28" s="137"/>
      <c r="AF28" s="106"/>
      <c r="AG28" s="106"/>
      <c r="AH28" s="106"/>
      <c r="AI28" s="106"/>
      <c r="AJ28" s="106"/>
      <c r="AK28" s="106"/>
      <c r="AL28" s="106"/>
      <c r="AM28" s="106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</row>
    <row r="29" spans="1:56" s="25" customFormat="1" ht="22.5" customHeight="1">
      <c r="A29" s="152">
        <f t="shared" si="1"/>
      </c>
      <c r="B29" s="40"/>
      <c r="C29" s="44"/>
      <c r="D29" s="49">
        <f>IF(C29="","",$D$25)</f>
      </c>
      <c r="E29" s="50">
        <f>IF(B29="","",$E$25)</f>
      </c>
      <c r="F29" s="51">
        <f>IF(E29="","",$F$14)</f>
      </c>
      <c r="G29" s="47">
        <f t="shared" si="2"/>
      </c>
      <c r="H29" s="87">
        <f>IF(C29&lt;&gt;"",E29/$E$14,"")</f>
      </c>
      <c r="I29" s="87">
        <f>IF(C29&lt;&gt;"",C29/AD29,"")</f>
      </c>
      <c r="J29" s="87">
        <f>IF(I29="","",IF(I29&lt;1/3,1.05,IF(I29&lt;1,0.985+0.015/I29,IF(I29=1,1,IF(I29&lt;=3,1.015-0.015*I29,0.95)))))</f>
      </c>
      <c r="K29" s="47">
        <f>IF(C29&lt;&gt;"",ROUND(G29*I29*J29*H29,3),"")</f>
      </c>
      <c r="L29" s="99"/>
      <c r="M29" s="74"/>
      <c r="N29" s="81">
        <f>IF(C29&lt;&gt;"",VLOOKUP(AD29,$C$14:$G$19,5,FALSE)*0.2,"")</f>
      </c>
      <c r="O29" s="81">
        <f>IF(C29&lt;&gt;"",ROUND(N29*H29*I29*J29,3),"")</f>
      </c>
      <c r="P29" s="142">
        <f>IF($C29&lt;&gt;"",IF($C14&lt;&gt;"",ABS($C29-$C14),""),"")</f>
      </c>
      <c r="Q29" s="142">
        <f>IF($C29&lt;&gt;"",IF($C15&lt;&gt;"",ABS($C29-$C15),""),"")</f>
      </c>
      <c r="R29" s="142">
        <f>IF($C29&lt;&gt;"",IF($C16&lt;&gt;"",ABS($C29-$C16),""),"")</f>
      </c>
      <c r="S29" s="142">
        <f>IF($C29&lt;&gt;"",IF($C17&lt;&gt;"",ABS($C29-$C17),""),"")</f>
      </c>
      <c r="T29" s="142">
        <f>IF($C29&lt;&gt;"",IF($C18&lt;&gt;"",ABS($C29-$C18),""),"")</f>
      </c>
      <c r="U29" s="142">
        <f>IF($C29&lt;&gt;"",IF($C19&lt;&gt;"",ABS($C29-$C19),""),"")</f>
      </c>
      <c r="V29" s="142">
        <f t="shared" si="3"/>
        <v>0</v>
      </c>
      <c r="W29" s="142">
        <f t="shared" si="4"/>
      </c>
      <c r="X29" s="142">
        <f t="shared" si="5"/>
      </c>
      <c r="Y29" s="142">
        <f t="shared" si="6"/>
      </c>
      <c r="Z29" s="142">
        <f t="shared" si="7"/>
      </c>
      <c r="AA29" s="142">
        <f t="shared" si="8"/>
      </c>
      <c r="AB29" s="142">
        <f t="shared" si="9"/>
      </c>
      <c r="AC29" s="142">
        <f t="shared" si="10"/>
        <v>0</v>
      </c>
      <c r="AD29" s="142">
        <f t="shared" si="11"/>
        <v>0</v>
      </c>
      <c r="AE29" s="137"/>
      <c r="AF29" s="106"/>
      <c r="AG29" s="106"/>
      <c r="AH29" s="106"/>
      <c r="AI29" s="106"/>
      <c r="AJ29" s="106"/>
      <c r="AK29" s="106"/>
      <c r="AL29" s="106"/>
      <c r="AM29" s="106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</row>
    <row r="30" spans="1:56" s="25" customFormat="1" ht="22.5" customHeight="1">
      <c r="A30" s="152">
        <f t="shared" si="1"/>
      </c>
      <c r="B30" s="35"/>
      <c r="C30" s="44"/>
      <c r="D30" s="49">
        <f>IF(C30="","",$D$25)</f>
      </c>
      <c r="E30" s="50">
        <f>IF(B30="","",$E$25)</f>
      </c>
      <c r="F30" s="51">
        <f>IF(E30="","",$F$14)</f>
      </c>
      <c r="G30" s="47">
        <f t="shared" si="2"/>
      </c>
      <c r="H30" s="87">
        <f>IF(C30&lt;&gt;"",E30/$E$14,"")</f>
      </c>
      <c r="I30" s="87">
        <f>IF(C30&lt;&gt;"",C30/AD30,"")</f>
      </c>
      <c r="J30" s="87">
        <f>IF(I30="","",IF(I30&lt;1/3,1.05,IF(I30&lt;1,0.985+0.015/I30,IF(I30=1,1,IF(I30&lt;=3,1.015-0.015*I30,0.95)))))</f>
      </c>
      <c r="K30" s="47">
        <f>IF(C30&lt;&gt;"",ROUND(G30*I30*J30*H30,3),"")</f>
      </c>
      <c r="L30" s="99"/>
      <c r="M30" s="74"/>
      <c r="N30" s="81">
        <f>IF(C30&lt;&gt;"",VLOOKUP(AD30,$C$14:$G$19,5,FALSE)*0.2,"")</f>
      </c>
      <c r="O30" s="81">
        <f>IF(C30&lt;&gt;"",ROUND(N30*H30*I30*J30,3),"")</f>
      </c>
      <c r="P30" s="142">
        <f>IF($C30&lt;&gt;"",IF($C14&lt;&gt;"",ABS($C30-$C14),""),"")</f>
      </c>
      <c r="Q30" s="142">
        <f>IF($C30&lt;&gt;"",IF($C15&lt;&gt;"",ABS($C30-$C15),""),"")</f>
      </c>
      <c r="R30" s="142">
        <f>IF($C30&lt;&gt;"",IF($C16&lt;&gt;"",ABS($C30-$C16),""),"")</f>
      </c>
      <c r="S30" s="142">
        <f>IF($C30&lt;&gt;"",IF($C17&lt;&gt;"",ABS($C30-$C17),""),"")</f>
      </c>
      <c r="T30" s="142">
        <f>IF($C30&lt;&gt;"",IF($C18&lt;&gt;"",ABS($C30-$C18),""),"")</f>
      </c>
      <c r="U30" s="142">
        <f>IF($C30&lt;&gt;"",IF($C19&lt;&gt;"",ABS($C30-$C19),""),"")</f>
      </c>
      <c r="V30" s="142">
        <f t="shared" si="3"/>
        <v>0</v>
      </c>
      <c r="W30" s="142">
        <f t="shared" si="4"/>
      </c>
      <c r="X30" s="142">
        <f t="shared" si="5"/>
      </c>
      <c r="Y30" s="142">
        <f t="shared" si="6"/>
      </c>
      <c r="Z30" s="142">
        <f t="shared" si="7"/>
      </c>
      <c r="AA30" s="142">
        <f t="shared" si="8"/>
      </c>
      <c r="AB30" s="142">
        <f t="shared" si="9"/>
      </c>
      <c r="AC30" s="142">
        <f t="shared" si="10"/>
        <v>0</v>
      </c>
      <c r="AD30" s="142">
        <f t="shared" si="11"/>
        <v>0</v>
      </c>
      <c r="AE30" s="137"/>
      <c r="AF30" s="106"/>
      <c r="AG30" s="106"/>
      <c r="AH30" s="106"/>
      <c r="AI30" s="106"/>
      <c r="AJ30" s="106"/>
      <c r="AK30" s="106"/>
      <c r="AL30" s="106"/>
      <c r="AM30" s="106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</row>
    <row r="31" spans="1:56" s="13" customFormat="1" ht="9" customHeight="1" thickBot="1">
      <c r="A31" s="134"/>
      <c r="B31" s="14"/>
      <c r="C31" s="15"/>
      <c r="D31" s="15"/>
      <c r="E31" s="16"/>
      <c r="F31" s="22"/>
      <c r="G31" s="17"/>
      <c r="H31" s="17"/>
      <c r="I31" s="18"/>
      <c r="J31" s="18"/>
      <c r="K31" s="19"/>
      <c r="L31" s="21"/>
      <c r="M31" s="21"/>
      <c r="N31" s="80"/>
      <c r="O31" s="80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38"/>
      <c r="AF31" s="117"/>
      <c r="AG31" s="117"/>
      <c r="AH31" s="117"/>
      <c r="AI31" s="117"/>
      <c r="AJ31" s="117"/>
      <c r="AK31" s="117"/>
      <c r="AL31" s="117"/>
      <c r="AM31" s="117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</row>
    <row r="32" spans="1:56" s="10" customFormat="1" ht="30" customHeight="1">
      <c r="A32" s="128"/>
      <c r="B32" s="26" t="s">
        <v>9</v>
      </c>
      <c r="C32" s="26"/>
      <c r="D32" s="26"/>
      <c r="E32" s="26"/>
      <c r="F32" s="26"/>
      <c r="G32" s="26"/>
      <c r="H32" s="26"/>
      <c r="I32" s="27"/>
      <c r="J32" s="9"/>
      <c r="K32" s="9"/>
      <c r="L32" s="88"/>
      <c r="M32" s="88"/>
      <c r="N32" s="90"/>
      <c r="O32" s="89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39"/>
      <c r="AF32" s="104"/>
      <c r="AG32" s="104"/>
      <c r="AH32" s="104"/>
      <c r="AI32" s="104"/>
      <c r="AJ32" s="104"/>
      <c r="AK32" s="104"/>
      <c r="AL32" s="104"/>
      <c r="AM32" s="104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</row>
    <row r="33" spans="1:31" ht="15.75" customHeight="1" thickBot="1">
      <c r="A33" s="127"/>
      <c r="B33" s="5"/>
      <c r="C33" s="5"/>
      <c r="D33" s="5"/>
      <c r="E33" s="5"/>
      <c r="F33" s="4"/>
      <c r="G33" s="3"/>
      <c r="H33" s="3"/>
      <c r="I33" s="3"/>
      <c r="J33" s="3"/>
      <c r="K33" s="3"/>
      <c r="L33" s="88"/>
      <c r="M33" s="88"/>
      <c r="N33" s="91"/>
      <c r="O33" s="9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36"/>
    </row>
    <row r="34" spans="1:31" ht="24" customHeight="1">
      <c r="A34" s="127"/>
      <c r="B34" s="170" t="s">
        <v>12</v>
      </c>
      <c r="C34" s="170" t="s">
        <v>31</v>
      </c>
      <c r="D34" s="170" t="s">
        <v>2</v>
      </c>
      <c r="E34" s="170" t="s">
        <v>3</v>
      </c>
      <c r="F34" s="170"/>
      <c r="G34" s="170" t="s">
        <v>30</v>
      </c>
      <c r="H34" s="168" t="s">
        <v>34</v>
      </c>
      <c r="I34" s="168" t="s">
        <v>33</v>
      </c>
      <c r="J34" s="170" t="s">
        <v>4</v>
      </c>
      <c r="K34" s="170" t="s">
        <v>5</v>
      </c>
      <c r="L34" s="85"/>
      <c r="M34" s="73"/>
      <c r="N34" s="168" t="s">
        <v>32</v>
      </c>
      <c r="O34" s="168" t="s">
        <v>40</v>
      </c>
      <c r="P34" s="142" t="s">
        <v>14</v>
      </c>
      <c r="Q34" s="142"/>
      <c r="R34" s="142"/>
      <c r="S34" s="142"/>
      <c r="T34" s="142"/>
      <c r="U34" s="142"/>
      <c r="V34" s="142"/>
      <c r="W34" s="142" t="s">
        <v>16</v>
      </c>
      <c r="X34" s="142"/>
      <c r="Y34" s="142"/>
      <c r="Z34" s="142"/>
      <c r="AA34" s="142"/>
      <c r="AB34" s="142"/>
      <c r="AC34" s="142"/>
      <c r="AD34" s="142"/>
      <c r="AE34" s="136"/>
    </row>
    <row r="35" spans="1:31" ht="39" customHeight="1" thickBot="1">
      <c r="A35" s="127"/>
      <c r="B35" s="171"/>
      <c r="C35" s="171"/>
      <c r="D35" s="171"/>
      <c r="E35" s="171"/>
      <c r="F35" s="171"/>
      <c r="G35" s="171"/>
      <c r="H35" s="169"/>
      <c r="I35" s="169"/>
      <c r="J35" s="171"/>
      <c r="K35" s="171"/>
      <c r="L35" s="85"/>
      <c r="M35" s="73"/>
      <c r="N35" s="169"/>
      <c r="O35" s="169"/>
      <c r="P35" s="142" t="s">
        <v>18</v>
      </c>
      <c r="Q35" s="142" t="s">
        <v>19</v>
      </c>
      <c r="R35" s="142" t="s">
        <v>20</v>
      </c>
      <c r="S35" s="142" t="s">
        <v>21</v>
      </c>
      <c r="T35" s="142" t="s">
        <v>22</v>
      </c>
      <c r="U35" s="142" t="s">
        <v>23</v>
      </c>
      <c r="V35" s="142" t="s">
        <v>15</v>
      </c>
      <c r="W35" s="142">
        <v>21</v>
      </c>
      <c r="X35" s="142">
        <v>22</v>
      </c>
      <c r="Y35" s="142">
        <v>23</v>
      </c>
      <c r="Z35" s="142">
        <v>24</v>
      </c>
      <c r="AA35" s="142">
        <v>25</v>
      </c>
      <c r="AB35" s="142">
        <v>26</v>
      </c>
      <c r="AC35" s="142" t="s">
        <v>17</v>
      </c>
      <c r="AD35" s="142" t="s">
        <v>13</v>
      </c>
      <c r="AE35" s="136"/>
    </row>
    <row r="36" spans="1:56" s="25" customFormat="1" ht="22.5" customHeight="1">
      <c r="A36" s="152">
        <f aca="true" t="shared" si="12" ref="A36:A41">IF(H14="","",IF(H14&gt;=10,1,0))</f>
      </c>
      <c r="B36" s="31"/>
      <c r="C36" s="53"/>
      <c r="D36" s="54">
        <f>IF(B36="","",D14)</f>
      </c>
      <c r="E36" s="101"/>
      <c r="F36" s="102"/>
      <c r="G36" s="60">
        <f aca="true" t="shared" si="13" ref="G36:G41">IF(B36&lt;&gt;"",VLOOKUP(AD36,$C$14:$G$19,5,FALSE)*0.75,"")</f>
      </c>
      <c r="H36" s="93">
        <f aca="true" t="shared" si="14" ref="H36:H41">IF(B36&lt;&gt;"",E36/$E$14,"")</f>
      </c>
      <c r="I36" s="153">
        <f aca="true" t="shared" si="15" ref="I36:I41">IF(B36&lt;&gt;"",C36/AD36,"")</f>
      </c>
      <c r="J36" s="59">
        <f aca="true" t="shared" si="16" ref="J36:J41">IF(I36="","",IF(I36&lt;1/3,1.05,IF(I36&lt;1,0.985+0.015/I36,IF(I36=1,1,IF(I36&lt;=3,1.015-0.015*I36,0.95)))))</f>
      </c>
      <c r="K36" s="60">
        <f aca="true" t="shared" si="17" ref="K36:K41">IF(B36&lt;&gt;"",ROUND(G36*H36*I36*J36,3),"")</f>
      </c>
      <c r="L36" s="100"/>
      <c r="M36" s="75"/>
      <c r="N36" s="82">
        <f aca="true" t="shared" si="18" ref="N36:N41">IF(B36&lt;&gt;"",VLOOKUP(AD36,$C$14:$G$19,5,FALSE)*0.2,"")</f>
      </c>
      <c r="O36" s="82">
        <f aca="true" t="shared" si="19" ref="O36:O41">IF(B36&lt;&gt;"",ROUND(N36*H36*I36*J36,3),"")</f>
      </c>
      <c r="P36" s="142">
        <f>IF($C36&lt;&gt;"",IF($C14&lt;&gt;"",ABS($C36-$C14),""),"")</f>
      </c>
      <c r="Q36" s="142">
        <f>IF($C36&lt;&gt;"",IF($C15&lt;&gt;"",ABS($C36-$C15),""),"")</f>
      </c>
      <c r="R36" s="142">
        <f>IF($C36&lt;&gt;"",IF($C16&lt;&gt;"",ABS($C36-$C16),""),"")</f>
      </c>
      <c r="S36" s="142">
        <f>IF($C36&lt;&gt;"",IF($C17&lt;&gt;"",ABS($C36-$C17),""),"")</f>
      </c>
      <c r="T36" s="142">
        <f>IF($C36&lt;&gt;"",IF($C18&lt;&gt;"",ABS($C36-$C18),""),"")</f>
      </c>
      <c r="U36" s="142">
        <f>IF($C36&lt;&gt;"",IF($C19&lt;&gt;"",ABS($C36-$C19),""),"")</f>
      </c>
      <c r="V36" s="142">
        <f aca="true" t="shared" si="20" ref="V36:V41">MIN(P36,Q36,R36,S36,T36,U36)</f>
        <v>0</v>
      </c>
      <c r="W36" s="142">
        <f aca="true" t="shared" si="21" ref="W36:W41">IF($V36=$P36,$C$14,"")</f>
      </c>
      <c r="X36" s="142">
        <f aca="true" t="shared" si="22" ref="X36:X41">IF($V36=$Q36,$C$15,"")</f>
      </c>
      <c r="Y36" s="142">
        <f aca="true" t="shared" si="23" ref="Y36:Y41">IF($V36=$R36,$C$16,"")</f>
      </c>
      <c r="Z36" s="142">
        <f aca="true" t="shared" si="24" ref="Z36:Z41">IF($V36=$S36,$C$17,"")</f>
      </c>
      <c r="AA36" s="142">
        <f aca="true" t="shared" si="25" ref="AA36:AA41">IF($V36=$T36,$C$18,"")</f>
      </c>
      <c r="AB36" s="142">
        <f aca="true" t="shared" si="26" ref="AB36:AB41">IF($V36=$U36,$C$19,"")</f>
      </c>
      <c r="AC36" s="142">
        <f aca="true" t="shared" si="27" ref="AC36:AC41">MIN(W36,X36,Y36,Z36,AA36,AB36)</f>
        <v>0</v>
      </c>
      <c r="AD36" s="142">
        <f aca="true" t="shared" si="28" ref="AD36:AD41">IF(AC36=W36,$C$14,IF(AC36=X36,$C$15,IF(AC36=Y36,$C$16,IF(AC36=Z36,$C$17,IF(AC36=AA36,$C$18,$C$19)))))</f>
        <v>0</v>
      </c>
      <c r="AE36" s="137"/>
      <c r="AF36" s="106"/>
      <c r="AG36" s="106"/>
      <c r="AH36" s="106"/>
      <c r="AI36" s="106"/>
      <c r="AJ36" s="106"/>
      <c r="AK36" s="106"/>
      <c r="AL36" s="106"/>
      <c r="AM36" s="106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</row>
    <row r="37" spans="1:56" s="25" customFormat="1" ht="22.5" customHeight="1">
      <c r="A37" s="152">
        <f t="shared" si="12"/>
      </c>
      <c r="B37" s="35"/>
      <c r="C37" s="45"/>
      <c r="D37" s="55">
        <f>IF(C37="","",$D$36)</f>
      </c>
      <c r="E37" s="38">
        <f>IF(C37="","",$E$36)</f>
      </c>
      <c r="F37" s="56">
        <f aca="true" t="shared" si="29" ref="F37:F42">IF(E37="","",$F$36)</f>
      </c>
      <c r="G37" s="57">
        <f t="shared" si="13"/>
      </c>
      <c r="H37" s="94">
        <f t="shared" si="14"/>
      </c>
      <c r="I37" s="94">
        <f t="shared" si="15"/>
      </c>
      <c r="J37" s="58">
        <f t="shared" si="16"/>
      </c>
      <c r="K37" s="57">
        <f t="shared" si="17"/>
      </c>
      <c r="L37" s="100"/>
      <c r="M37" s="75"/>
      <c r="N37" s="81">
        <f t="shared" si="18"/>
      </c>
      <c r="O37" s="81">
        <f t="shared" si="19"/>
      </c>
      <c r="P37" s="142">
        <f>IF($C37&lt;&gt;"",IF($C14&lt;&gt;"",ABS($C37-$C14),""),"")</f>
      </c>
      <c r="Q37" s="142">
        <f>IF($C37&lt;&gt;"",IF($C15&lt;&gt;"",ABS($C37-$C15),""),"")</f>
      </c>
      <c r="R37" s="142">
        <f>IF($C37&lt;&gt;"",IF($C16&lt;&gt;"",ABS($C37-$C16),""),"")</f>
      </c>
      <c r="S37" s="142">
        <f>IF($C37&lt;&gt;"",IF($C17&lt;&gt;"",ABS($C37-$C17),""),"")</f>
      </c>
      <c r="T37" s="142">
        <f>IF($C37&lt;&gt;"",IF($C18&lt;&gt;"",ABS($C37-$C18),""),"")</f>
      </c>
      <c r="U37" s="142">
        <f>IF($C37&lt;&gt;"",IF($C19&lt;&gt;"",ABS($C37-$C19),""),"")</f>
      </c>
      <c r="V37" s="142">
        <f t="shared" si="20"/>
        <v>0</v>
      </c>
      <c r="W37" s="142">
        <f t="shared" si="21"/>
      </c>
      <c r="X37" s="142">
        <f t="shared" si="22"/>
      </c>
      <c r="Y37" s="142">
        <f t="shared" si="23"/>
      </c>
      <c r="Z37" s="142">
        <f t="shared" si="24"/>
      </c>
      <c r="AA37" s="142">
        <f t="shared" si="25"/>
      </c>
      <c r="AB37" s="142">
        <f t="shared" si="26"/>
      </c>
      <c r="AC37" s="142">
        <f t="shared" si="27"/>
        <v>0</v>
      </c>
      <c r="AD37" s="142">
        <f t="shared" si="28"/>
        <v>0</v>
      </c>
      <c r="AE37" s="137"/>
      <c r="AF37" s="106"/>
      <c r="AG37" s="106"/>
      <c r="AH37" s="106"/>
      <c r="AI37" s="106"/>
      <c r="AJ37" s="106"/>
      <c r="AK37" s="106"/>
      <c r="AL37" s="106"/>
      <c r="AM37" s="106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</row>
    <row r="38" spans="1:56" s="25" customFormat="1" ht="22.5" customHeight="1">
      <c r="A38" s="152">
        <f t="shared" si="12"/>
      </c>
      <c r="B38" s="35"/>
      <c r="C38" s="45"/>
      <c r="D38" s="55">
        <f>IF(C38="","",$D$36)</f>
      </c>
      <c r="E38" s="38">
        <f>IF(C38="","",$E$36)</f>
      </c>
      <c r="F38" s="56">
        <f t="shared" si="29"/>
      </c>
      <c r="G38" s="57">
        <f t="shared" si="13"/>
      </c>
      <c r="H38" s="94">
        <f t="shared" si="14"/>
      </c>
      <c r="I38" s="94">
        <f t="shared" si="15"/>
      </c>
      <c r="J38" s="58">
        <f t="shared" si="16"/>
      </c>
      <c r="K38" s="57">
        <f t="shared" si="17"/>
      </c>
      <c r="L38" s="100"/>
      <c r="M38" s="75"/>
      <c r="N38" s="81">
        <f t="shared" si="18"/>
      </c>
      <c r="O38" s="81">
        <f t="shared" si="19"/>
      </c>
      <c r="P38" s="142">
        <f>IF($C38&lt;&gt;"",IF($C14&lt;&gt;"",ABS($C38-$C14),""),"")</f>
      </c>
      <c r="Q38" s="142">
        <f>IF($C38&lt;&gt;"",IF($C15&lt;&gt;"",ABS($C38-$C15),""),"")</f>
      </c>
      <c r="R38" s="142">
        <f>IF($C38&lt;&gt;"",IF($C16&lt;&gt;"",ABS($C38-$C16),""),"")</f>
      </c>
      <c r="S38" s="142">
        <f>IF($C38&lt;&gt;"",IF($C17&lt;&gt;"",ABS($C38-$C17),""),"")</f>
      </c>
      <c r="T38" s="142">
        <f>IF($C38&lt;&gt;"",IF($C18&lt;&gt;"",ABS($C38-$C18),""),"")</f>
      </c>
      <c r="U38" s="142">
        <f>IF($C38&lt;&gt;"",IF($C19&lt;&gt;"",ABS($C38-$C19),""),"")</f>
      </c>
      <c r="V38" s="142">
        <f t="shared" si="20"/>
        <v>0</v>
      </c>
      <c r="W38" s="142">
        <f t="shared" si="21"/>
      </c>
      <c r="X38" s="142">
        <f t="shared" si="22"/>
      </c>
      <c r="Y38" s="142">
        <f t="shared" si="23"/>
      </c>
      <c r="Z38" s="142">
        <f t="shared" si="24"/>
      </c>
      <c r="AA38" s="142">
        <f t="shared" si="25"/>
      </c>
      <c r="AB38" s="142">
        <f t="shared" si="26"/>
      </c>
      <c r="AC38" s="142">
        <f t="shared" si="27"/>
        <v>0</v>
      </c>
      <c r="AD38" s="142">
        <f t="shared" si="28"/>
        <v>0</v>
      </c>
      <c r="AE38" s="137"/>
      <c r="AF38" s="106"/>
      <c r="AG38" s="106"/>
      <c r="AH38" s="106"/>
      <c r="AI38" s="106"/>
      <c r="AJ38" s="106"/>
      <c r="AK38" s="106"/>
      <c r="AL38" s="106"/>
      <c r="AM38" s="106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</row>
    <row r="39" spans="1:56" s="25" customFormat="1" ht="22.5" customHeight="1">
      <c r="A39" s="152">
        <f t="shared" si="12"/>
      </c>
      <c r="B39" s="35"/>
      <c r="C39" s="52"/>
      <c r="D39" s="55">
        <f>IF(C39="","",$D$36)</f>
      </c>
      <c r="E39" s="109">
        <f>IF(C39="","",$E$36)</f>
      </c>
      <c r="F39" s="110">
        <f t="shared" si="29"/>
      </c>
      <c r="G39" s="57">
        <f t="shared" si="13"/>
      </c>
      <c r="H39" s="94">
        <f t="shared" si="14"/>
      </c>
      <c r="I39" s="94">
        <f t="shared" si="15"/>
      </c>
      <c r="J39" s="58">
        <f t="shared" si="16"/>
      </c>
      <c r="K39" s="57">
        <f t="shared" si="17"/>
      </c>
      <c r="L39" s="100"/>
      <c r="M39" s="75"/>
      <c r="N39" s="81">
        <f t="shared" si="18"/>
      </c>
      <c r="O39" s="81">
        <f t="shared" si="19"/>
      </c>
      <c r="P39" s="142">
        <f>IF($C39&lt;&gt;"",IF($C14&lt;&gt;"",ABS($C39-$C14),""),"")</f>
      </c>
      <c r="Q39" s="142">
        <f>IF($C39&lt;&gt;"",IF($C15&lt;&gt;"",ABS($C39-$C15),""),"")</f>
      </c>
      <c r="R39" s="142">
        <f>IF($C39&lt;&gt;"",IF($C16&lt;&gt;"",ABS($C39-$C16),""),"")</f>
      </c>
      <c r="S39" s="142">
        <f>IF($C39&lt;&gt;"",IF($C17&lt;&gt;"",ABS($C39-$C17),""),"")</f>
      </c>
      <c r="T39" s="142">
        <f>IF($C39&lt;&gt;"",IF($C18&lt;&gt;"",ABS($C39-$C18),""),"")</f>
      </c>
      <c r="U39" s="142">
        <f>IF($C39&lt;&gt;"",IF($C19&lt;&gt;"",ABS($C39-$C19),""),"")</f>
      </c>
      <c r="V39" s="142">
        <f t="shared" si="20"/>
        <v>0</v>
      </c>
      <c r="W39" s="142">
        <f t="shared" si="21"/>
      </c>
      <c r="X39" s="142">
        <f t="shared" si="22"/>
      </c>
      <c r="Y39" s="142">
        <f t="shared" si="23"/>
      </c>
      <c r="Z39" s="142">
        <f t="shared" si="24"/>
      </c>
      <c r="AA39" s="142">
        <f t="shared" si="25"/>
      </c>
      <c r="AB39" s="142">
        <f t="shared" si="26"/>
      </c>
      <c r="AC39" s="142">
        <f t="shared" si="27"/>
        <v>0</v>
      </c>
      <c r="AD39" s="142">
        <f t="shared" si="28"/>
        <v>0</v>
      </c>
      <c r="AE39" s="137"/>
      <c r="AF39" s="106"/>
      <c r="AG39" s="106"/>
      <c r="AH39" s="106"/>
      <c r="AI39" s="106"/>
      <c r="AJ39" s="106"/>
      <c r="AK39" s="106"/>
      <c r="AL39" s="106"/>
      <c r="AM39" s="106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</row>
    <row r="40" spans="1:56" s="25" customFormat="1" ht="22.5" customHeight="1">
      <c r="A40" s="152">
        <f t="shared" si="12"/>
      </c>
      <c r="B40" s="40"/>
      <c r="C40" s="44"/>
      <c r="D40" s="55">
        <f>IF(C40="","",$D$36)</f>
      </c>
      <c r="E40" s="38">
        <f>IF(C40="","",$E$36)</f>
      </c>
      <c r="F40" s="56">
        <f t="shared" si="29"/>
      </c>
      <c r="G40" s="57">
        <f t="shared" si="13"/>
      </c>
      <c r="H40" s="94">
        <f t="shared" si="14"/>
      </c>
      <c r="I40" s="94">
        <f t="shared" si="15"/>
      </c>
      <c r="J40" s="58">
        <f t="shared" si="16"/>
      </c>
      <c r="K40" s="57">
        <f t="shared" si="17"/>
      </c>
      <c r="L40" s="100"/>
      <c r="M40" s="75"/>
      <c r="N40" s="81">
        <f t="shared" si="18"/>
      </c>
      <c r="O40" s="81">
        <f t="shared" si="19"/>
      </c>
      <c r="P40" s="142">
        <f>IF($C40&lt;&gt;"",IF($C14&lt;&gt;"",ABS($C40-$C14),""),"")</f>
      </c>
      <c r="Q40" s="142">
        <f>IF($C40&lt;&gt;"",IF($C15&lt;&gt;"",ABS($C40-$C15),""),"")</f>
      </c>
      <c r="R40" s="142">
        <f>IF($C40&lt;&gt;"",IF($C16&lt;&gt;"",ABS($C40-$C16),""),"")</f>
      </c>
      <c r="S40" s="142">
        <f>IF($C40&lt;&gt;"",IF($C17&lt;&gt;"",ABS($C40-$C17),""),"")</f>
      </c>
      <c r="T40" s="142">
        <f>IF($C40&lt;&gt;"",IF($C18&lt;&gt;"",ABS($C40-$C18),""),"")</f>
      </c>
      <c r="U40" s="142">
        <f>IF($C40&lt;&gt;"",IF($C19&lt;&gt;"",ABS($C40-$C19),""),"")</f>
      </c>
      <c r="V40" s="142">
        <f t="shared" si="20"/>
        <v>0</v>
      </c>
      <c r="W40" s="142">
        <f t="shared" si="21"/>
      </c>
      <c r="X40" s="142">
        <f t="shared" si="22"/>
      </c>
      <c r="Y40" s="142">
        <f t="shared" si="23"/>
      </c>
      <c r="Z40" s="142">
        <f t="shared" si="24"/>
      </c>
      <c r="AA40" s="142">
        <f t="shared" si="25"/>
      </c>
      <c r="AB40" s="142">
        <f t="shared" si="26"/>
      </c>
      <c r="AC40" s="142">
        <f t="shared" si="27"/>
        <v>0</v>
      </c>
      <c r="AD40" s="142">
        <f t="shared" si="28"/>
        <v>0</v>
      </c>
      <c r="AE40" s="137"/>
      <c r="AF40" s="106"/>
      <c r="AG40" s="106"/>
      <c r="AH40" s="106"/>
      <c r="AI40" s="106"/>
      <c r="AJ40" s="106"/>
      <c r="AK40" s="106"/>
      <c r="AL40" s="106"/>
      <c r="AM40" s="106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</row>
    <row r="41" spans="1:56" s="25" customFormat="1" ht="22.5" customHeight="1">
      <c r="A41" s="152">
        <f t="shared" si="12"/>
      </c>
      <c r="B41" s="35"/>
      <c r="C41" s="44"/>
      <c r="D41" s="55">
        <f>IF(C41="","",$D$36)</f>
      </c>
      <c r="E41" s="38">
        <f>IF(C41="","",$E$36)</f>
      </c>
      <c r="F41" s="56">
        <f t="shared" si="29"/>
      </c>
      <c r="G41" s="57">
        <f t="shared" si="13"/>
      </c>
      <c r="H41" s="94">
        <f t="shared" si="14"/>
      </c>
      <c r="I41" s="94">
        <f t="shared" si="15"/>
      </c>
      <c r="J41" s="58">
        <f t="shared" si="16"/>
      </c>
      <c r="K41" s="57">
        <f t="shared" si="17"/>
      </c>
      <c r="L41" s="100"/>
      <c r="M41" s="75"/>
      <c r="N41" s="81">
        <f t="shared" si="18"/>
      </c>
      <c r="O41" s="81">
        <f t="shared" si="19"/>
      </c>
      <c r="P41" s="142">
        <f>IF($C41&lt;&gt;"",IF($C14&lt;&gt;"",ABS($C41-$C14),""),"")</f>
      </c>
      <c r="Q41" s="142">
        <f>IF($C41&lt;&gt;"",IF($C15&lt;&gt;"",ABS($C41-$C15),""),"")</f>
      </c>
      <c r="R41" s="142">
        <f>IF($C41&lt;&gt;"",IF($C16&lt;&gt;"",ABS($C41-$C16),""),"")</f>
      </c>
      <c r="S41" s="142">
        <f>IF($C41&lt;&gt;"",IF($C17&lt;&gt;"",ABS($C41-$C17),""),"")</f>
      </c>
      <c r="T41" s="142">
        <f>IF($C41&lt;&gt;"",IF($C18&lt;&gt;"",ABS($C41-$C18),""),"")</f>
      </c>
      <c r="U41" s="142">
        <f>IF($C41&lt;&gt;"",IF($C19&lt;&gt;"",ABS($C41-$C19),""),"")</f>
      </c>
      <c r="V41" s="142">
        <f t="shared" si="20"/>
        <v>0</v>
      </c>
      <c r="W41" s="142">
        <f t="shared" si="21"/>
      </c>
      <c r="X41" s="142">
        <f t="shared" si="22"/>
      </c>
      <c r="Y41" s="142">
        <f t="shared" si="23"/>
      </c>
      <c r="Z41" s="142">
        <f t="shared" si="24"/>
      </c>
      <c r="AA41" s="142">
        <f t="shared" si="25"/>
      </c>
      <c r="AB41" s="142">
        <f t="shared" si="26"/>
      </c>
      <c r="AC41" s="142">
        <f t="shared" si="27"/>
        <v>0</v>
      </c>
      <c r="AD41" s="142">
        <f t="shared" si="28"/>
        <v>0</v>
      </c>
      <c r="AE41" s="137"/>
      <c r="AF41" s="106"/>
      <c r="AG41" s="106"/>
      <c r="AH41" s="106"/>
      <c r="AI41" s="106"/>
      <c r="AJ41" s="106"/>
      <c r="AK41" s="106"/>
      <c r="AL41" s="106"/>
      <c r="AM41" s="106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</row>
    <row r="42" spans="1:56" s="13" customFormat="1" ht="9" customHeight="1" thickBot="1">
      <c r="A42" s="134"/>
      <c r="B42" s="14"/>
      <c r="C42" s="15"/>
      <c r="D42" s="15"/>
      <c r="E42" s="30"/>
      <c r="F42" s="22">
        <f t="shared" si="29"/>
      </c>
      <c r="G42" s="28"/>
      <c r="H42" s="28">
        <f>IF(C42&lt;&gt;"",E42/$E$14,"")</f>
      </c>
      <c r="I42" s="18"/>
      <c r="J42" s="18"/>
      <c r="K42" s="19"/>
      <c r="L42" s="21"/>
      <c r="M42" s="21"/>
      <c r="N42" s="80"/>
      <c r="O42" s="80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17"/>
      <c r="AG42" s="117"/>
      <c r="AH42" s="117"/>
      <c r="AI42" s="117"/>
      <c r="AJ42" s="117"/>
      <c r="AK42" s="117"/>
      <c r="AL42" s="117"/>
      <c r="AM42" s="117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</row>
    <row r="43" spans="2:11" ht="13.5" customHeight="1">
      <c r="B43" s="3"/>
      <c r="C43" s="3"/>
      <c r="D43" s="3"/>
      <c r="E43" s="8"/>
      <c r="F43" s="8"/>
      <c r="G43" s="6"/>
      <c r="H43" s="6"/>
      <c r="I43" s="6"/>
      <c r="J43" s="6"/>
      <c r="K43" s="6"/>
    </row>
    <row r="44" spans="2:15" ht="20.25">
      <c r="B44" s="142">
        <f>IF(SUM($A$36:$A$41)&lt;&gt;0,"ERRO",B36)</f>
        <v>0</v>
      </c>
      <c r="C44" s="142">
        <f aca="true" t="shared" si="30" ref="C44:O44">IF(SUM($A$36:$A$41)&lt;&gt;0,"ERRO",C36)</f>
        <v>0</v>
      </c>
      <c r="D44" s="142">
        <f t="shared" si="30"/>
      </c>
      <c r="E44" s="142">
        <f t="shared" si="30"/>
        <v>0</v>
      </c>
      <c r="F44" s="142">
        <f t="shared" si="30"/>
        <v>0</v>
      </c>
      <c r="G44" s="149">
        <f t="shared" si="30"/>
      </c>
      <c r="H44" s="154">
        <f t="shared" si="30"/>
      </c>
      <c r="I44" s="154">
        <f t="shared" si="30"/>
      </c>
      <c r="J44" s="154">
        <f t="shared" si="30"/>
      </c>
      <c r="K44" s="149">
        <f t="shared" si="30"/>
      </c>
      <c r="L44" s="142"/>
      <c r="M44" s="142">
        <f t="shared" si="30"/>
        <v>0</v>
      </c>
      <c r="N44" s="149">
        <f t="shared" si="30"/>
      </c>
      <c r="O44" s="149">
        <f t="shared" si="30"/>
      </c>
    </row>
    <row r="45" spans="2:15" ht="20.25">
      <c r="B45" s="142">
        <f aca="true" t="shared" si="31" ref="B45:O49">IF(SUM($A$36:$A$41)&lt;&gt;0,"ERRO",B37)</f>
        <v>0</v>
      </c>
      <c r="C45" s="142">
        <f t="shared" si="31"/>
        <v>0</v>
      </c>
      <c r="D45" s="142">
        <f t="shared" si="31"/>
      </c>
      <c r="E45" s="142">
        <f t="shared" si="31"/>
      </c>
      <c r="F45" s="142">
        <f t="shared" si="31"/>
      </c>
      <c r="G45" s="149">
        <f t="shared" si="31"/>
      </c>
      <c r="H45" s="154">
        <f t="shared" si="31"/>
      </c>
      <c r="I45" s="154">
        <f t="shared" si="31"/>
      </c>
      <c r="J45" s="154">
        <f t="shared" si="31"/>
      </c>
      <c r="K45" s="149">
        <f t="shared" si="31"/>
      </c>
      <c r="L45" s="142"/>
      <c r="M45" s="142">
        <f t="shared" si="31"/>
        <v>0</v>
      </c>
      <c r="N45" s="149">
        <f t="shared" si="31"/>
      </c>
      <c r="O45" s="149">
        <f t="shared" si="31"/>
      </c>
    </row>
    <row r="46" spans="2:15" ht="20.25">
      <c r="B46" s="142">
        <f t="shared" si="31"/>
        <v>0</v>
      </c>
      <c r="C46" s="142">
        <f t="shared" si="31"/>
        <v>0</v>
      </c>
      <c r="D46" s="142">
        <f t="shared" si="31"/>
      </c>
      <c r="E46" s="142">
        <f t="shared" si="31"/>
      </c>
      <c r="F46" s="142">
        <f t="shared" si="31"/>
      </c>
      <c r="G46" s="149">
        <f t="shared" si="31"/>
      </c>
      <c r="H46" s="154">
        <f t="shared" si="31"/>
      </c>
      <c r="I46" s="154">
        <f t="shared" si="31"/>
      </c>
      <c r="J46" s="154">
        <f t="shared" si="31"/>
      </c>
      <c r="K46" s="149">
        <f t="shared" si="31"/>
      </c>
      <c r="L46" s="142"/>
      <c r="M46" s="142">
        <f t="shared" si="31"/>
        <v>0</v>
      </c>
      <c r="N46" s="149">
        <f t="shared" si="31"/>
      </c>
      <c r="O46" s="149">
        <f t="shared" si="31"/>
      </c>
    </row>
    <row r="47" spans="2:15" ht="20.25">
      <c r="B47" s="142">
        <f t="shared" si="31"/>
        <v>0</v>
      </c>
      <c r="C47" s="142">
        <f t="shared" si="31"/>
        <v>0</v>
      </c>
      <c r="D47" s="142">
        <f t="shared" si="31"/>
      </c>
      <c r="E47" s="142">
        <f t="shared" si="31"/>
      </c>
      <c r="F47" s="142">
        <f t="shared" si="31"/>
      </c>
      <c r="G47" s="149">
        <f t="shared" si="31"/>
      </c>
      <c r="H47" s="154">
        <f t="shared" si="31"/>
      </c>
      <c r="I47" s="154">
        <f t="shared" si="31"/>
      </c>
      <c r="J47" s="154">
        <f t="shared" si="31"/>
      </c>
      <c r="K47" s="149">
        <f t="shared" si="31"/>
      </c>
      <c r="L47" s="142"/>
      <c r="M47" s="142">
        <f t="shared" si="31"/>
        <v>0</v>
      </c>
      <c r="N47" s="149">
        <f t="shared" si="31"/>
      </c>
      <c r="O47" s="149">
        <f t="shared" si="31"/>
      </c>
    </row>
    <row r="48" spans="2:15" ht="20.25">
      <c r="B48" s="142">
        <f t="shared" si="31"/>
        <v>0</v>
      </c>
      <c r="C48" s="142">
        <f t="shared" si="31"/>
        <v>0</v>
      </c>
      <c r="D48" s="142">
        <f t="shared" si="31"/>
      </c>
      <c r="E48" s="142">
        <f t="shared" si="31"/>
      </c>
      <c r="F48" s="142">
        <f t="shared" si="31"/>
      </c>
      <c r="G48" s="149">
        <f t="shared" si="31"/>
      </c>
      <c r="H48" s="154">
        <f t="shared" si="31"/>
      </c>
      <c r="I48" s="154">
        <f t="shared" si="31"/>
      </c>
      <c r="J48" s="154">
        <f t="shared" si="31"/>
      </c>
      <c r="K48" s="149">
        <f t="shared" si="31"/>
      </c>
      <c r="L48" s="142"/>
      <c r="M48" s="142">
        <f t="shared" si="31"/>
        <v>0</v>
      </c>
      <c r="N48" s="149">
        <f t="shared" si="31"/>
      </c>
      <c r="O48" s="149">
        <f t="shared" si="31"/>
      </c>
    </row>
    <row r="49" spans="2:15" ht="20.25">
      <c r="B49" s="142">
        <f t="shared" si="31"/>
        <v>0</v>
      </c>
      <c r="C49" s="142">
        <f t="shared" si="31"/>
        <v>0</v>
      </c>
      <c r="D49" s="142">
        <f t="shared" si="31"/>
      </c>
      <c r="E49" s="142">
        <f t="shared" si="31"/>
      </c>
      <c r="F49" s="142">
        <f t="shared" si="31"/>
      </c>
      <c r="G49" s="149">
        <f t="shared" si="31"/>
      </c>
      <c r="H49" s="154">
        <f t="shared" si="31"/>
      </c>
      <c r="I49" s="154">
        <f t="shared" si="31"/>
      </c>
      <c r="J49" s="154">
        <f t="shared" si="31"/>
      </c>
      <c r="K49" s="149">
        <f t="shared" si="31"/>
      </c>
      <c r="L49" s="142"/>
      <c r="M49" s="142">
        <f t="shared" si="31"/>
        <v>0</v>
      </c>
      <c r="N49" s="149">
        <f t="shared" si="31"/>
      </c>
      <c r="O49" s="149">
        <f t="shared" si="31"/>
      </c>
    </row>
    <row r="50" spans="2:15" ht="20.25">
      <c r="B50" s="127"/>
      <c r="C50" s="127"/>
      <c r="D50" s="127"/>
      <c r="E50" s="127"/>
      <c r="F50" s="150"/>
      <c r="G50" s="127"/>
      <c r="H50" s="127"/>
      <c r="I50" s="127"/>
      <c r="J50" s="127"/>
      <c r="K50" s="127"/>
      <c r="L50" s="127"/>
      <c r="M50" s="127"/>
      <c r="N50" s="151"/>
      <c r="O50" s="151"/>
    </row>
    <row r="51" spans="2:15" ht="20.25">
      <c r="B51" s="142" t="str">
        <f>IF(SUM($A$25:$A$30)&gt;0,B25,"ERRO")</f>
        <v>ERRO</v>
      </c>
      <c r="C51" s="142" t="str">
        <f aca="true" t="shared" si="32" ref="C51:O51">IF(SUM($A$25:$A$30)&gt;0,C25,"ERRO")</f>
        <v>ERRO</v>
      </c>
      <c r="D51" s="142" t="str">
        <f t="shared" si="32"/>
        <v>ERRO</v>
      </c>
      <c r="E51" s="142" t="str">
        <f t="shared" si="32"/>
        <v>ERRO</v>
      </c>
      <c r="F51" s="142" t="str">
        <f t="shared" si="32"/>
        <v>ERRO</v>
      </c>
      <c r="G51" s="149" t="str">
        <f t="shared" si="32"/>
        <v>ERRO</v>
      </c>
      <c r="H51" s="142" t="str">
        <f t="shared" si="32"/>
        <v>ERRO</v>
      </c>
      <c r="I51" s="142" t="str">
        <f t="shared" si="32"/>
        <v>ERRO</v>
      </c>
      <c r="J51" s="142" t="str">
        <f t="shared" si="32"/>
        <v>ERRO</v>
      </c>
      <c r="K51" s="149" t="str">
        <f t="shared" si="32"/>
        <v>ERRO</v>
      </c>
      <c r="L51" s="142"/>
      <c r="M51" s="142" t="str">
        <f t="shared" si="32"/>
        <v>ERRO</v>
      </c>
      <c r="N51" s="149" t="str">
        <f t="shared" si="32"/>
        <v>ERRO</v>
      </c>
      <c r="O51" s="149" t="str">
        <f t="shared" si="32"/>
        <v>ERRO</v>
      </c>
    </row>
    <row r="52" spans="2:15" ht="20.25">
      <c r="B52" s="142" t="str">
        <f aca="true" t="shared" si="33" ref="B52:O56">IF(SUM($A$25:$A$30)&gt;0,B26,"ERRO")</f>
        <v>ERRO</v>
      </c>
      <c r="C52" s="142" t="str">
        <f t="shared" si="33"/>
        <v>ERRO</v>
      </c>
      <c r="D52" s="142" t="str">
        <f t="shared" si="33"/>
        <v>ERRO</v>
      </c>
      <c r="E52" s="142" t="str">
        <f t="shared" si="33"/>
        <v>ERRO</v>
      </c>
      <c r="F52" s="142" t="str">
        <f t="shared" si="33"/>
        <v>ERRO</v>
      </c>
      <c r="G52" s="149" t="str">
        <f t="shared" si="33"/>
        <v>ERRO</v>
      </c>
      <c r="H52" s="142" t="str">
        <f t="shared" si="33"/>
        <v>ERRO</v>
      </c>
      <c r="I52" s="142" t="str">
        <f t="shared" si="33"/>
        <v>ERRO</v>
      </c>
      <c r="J52" s="142" t="str">
        <f t="shared" si="33"/>
        <v>ERRO</v>
      </c>
      <c r="K52" s="142" t="str">
        <f t="shared" si="33"/>
        <v>ERRO</v>
      </c>
      <c r="L52" s="142"/>
      <c r="M52" s="142" t="str">
        <f t="shared" si="33"/>
        <v>ERRO</v>
      </c>
      <c r="N52" s="149" t="str">
        <f t="shared" si="33"/>
        <v>ERRO</v>
      </c>
      <c r="O52" s="149" t="str">
        <f t="shared" si="33"/>
        <v>ERRO</v>
      </c>
    </row>
    <row r="53" spans="2:15" ht="20.25">
      <c r="B53" s="142" t="str">
        <f t="shared" si="33"/>
        <v>ERRO</v>
      </c>
      <c r="C53" s="142" t="str">
        <f t="shared" si="33"/>
        <v>ERRO</v>
      </c>
      <c r="D53" s="142" t="str">
        <f t="shared" si="33"/>
        <v>ERRO</v>
      </c>
      <c r="E53" s="142" t="str">
        <f t="shared" si="33"/>
        <v>ERRO</v>
      </c>
      <c r="F53" s="142" t="str">
        <f t="shared" si="33"/>
        <v>ERRO</v>
      </c>
      <c r="G53" s="149" t="str">
        <f t="shared" si="33"/>
        <v>ERRO</v>
      </c>
      <c r="H53" s="142" t="str">
        <f t="shared" si="33"/>
        <v>ERRO</v>
      </c>
      <c r="I53" s="142" t="str">
        <f t="shared" si="33"/>
        <v>ERRO</v>
      </c>
      <c r="J53" s="142" t="str">
        <f t="shared" si="33"/>
        <v>ERRO</v>
      </c>
      <c r="K53" s="142" t="str">
        <f t="shared" si="33"/>
        <v>ERRO</v>
      </c>
      <c r="L53" s="142"/>
      <c r="M53" s="142" t="str">
        <f t="shared" si="33"/>
        <v>ERRO</v>
      </c>
      <c r="N53" s="149" t="str">
        <f t="shared" si="33"/>
        <v>ERRO</v>
      </c>
      <c r="O53" s="149" t="str">
        <f t="shared" si="33"/>
        <v>ERRO</v>
      </c>
    </row>
    <row r="54" spans="2:15" ht="20.25">
      <c r="B54" s="142" t="str">
        <f t="shared" si="33"/>
        <v>ERRO</v>
      </c>
      <c r="C54" s="142" t="str">
        <f t="shared" si="33"/>
        <v>ERRO</v>
      </c>
      <c r="D54" s="142" t="str">
        <f t="shared" si="33"/>
        <v>ERRO</v>
      </c>
      <c r="E54" s="142" t="str">
        <f t="shared" si="33"/>
        <v>ERRO</v>
      </c>
      <c r="F54" s="142" t="str">
        <f t="shared" si="33"/>
        <v>ERRO</v>
      </c>
      <c r="G54" s="149" t="str">
        <f t="shared" si="33"/>
        <v>ERRO</v>
      </c>
      <c r="H54" s="142" t="str">
        <f t="shared" si="33"/>
        <v>ERRO</v>
      </c>
      <c r="I54" s="142" t="str">
        <f t="shared" si="33"/>
        <v>ERRO</v>
      </c>
      <c r="J54" s="142" t="str">
        <f t="shared" si="33"/>
        <v>ERRO</v>
      </c>
      <c r="K54" s="142" t="str">
        <f t="shared" si="33"/>
        <v>ERRO</v>
      </c>
      <c r="L54" s="142"/>
      <c r="M54" s="142" t="str">
        <f t="shared" si="33"/>
        <v>ERRO</v>
      </c>
      <c r="N54" s="149" t="str">
        <f t="shared" si="33"/>
        <v>ERRO</v>
      </c>
      <c r="O54" s="149" t="str">
        <f t="shared" si="33"/>
        <v>ERRO</v>
      </c>
    </row>
    <row r="55" spans="2:15" ht="20.25">
      <c r="B55" s="142" t="str">
        <f t="shared" si="33"/>
        <v>ERRO</v>
      </c>
      <c r="C55" s="142" t="str">
        <f t="shared" si="33"/>
        <v>ERRO</v>
      </c>
      <c r="D55" s="142" t="str">
        <f t="shared" si="33"/>
        <v>ERRO</v>
      </c>
      <c r="E55" s="142" t="str">
        <f t="shared" si="33"/>
        <v>ERRO</v>
      </c>
      <c r="F55" s="142" t="str">
        <f t="shared" si="33"/>
        <v>ERRO</v>
      </c>
      <c r="G55" s="149" t="str">
        <f t="shared" si="33"/>
        <v>ERRO</v>
      </c>
      <c r="H55" s="142" t="str">
        <f t="shared" si="33"/>
        <v>ERRO</v>
      </c>
      <c r="I55" s="142" t="str">
        <f t="shared" si="33"/>
        <v>ERRO</v>
      </c>
      <c r="J55" s="142" t="str">
        <f t="shared" si="33"/>
        <v>ERRO</v>
      </c>
      <c r="K55" s="142" t="str">
        <f t="shared" si="33"/>
        <v>ERRO</v>
      </c>
      <c r="L55" s="142"/>
      <c r="M55" s="142" t="str">
        <f t="shared" si="33"/>
        <v>ERRO</v>
      </c>
      <c r="N55" s="149" t="str">
        <f t="shared" si="33"/>
        <v>ERRO</v>
      </c>
      <c r="O55" s="149" t="str">
        <f t="shared" si="33"/>
        <v>ERRO</v>
      </c>
    </row>
    <row r="56" spans="2:15" ht="20.25">
      <c r="B56" s="142" t="str">
        <f t="shared" si="33"/>
        <v>ERRO</v>
      </c>
      <c r="C56" s="142" t="str">
        <f t="shared" si="33"/>
        <v>ERRO</v>
      </c>
      <c r="D56" s="142" t="str">
        <f t="shared" si="33"/>
        <v>ERRO</v>
      </c>
      <c r="E56" s="142" t="str">
        <f t="shared" si="33"/>
        <v>ERRO</v>
      </c>
      <c r="F56" s="142" t="str">
        <f t="shared" si="33"/>
        <v>ERRO</v>
      </c>
      <c r="G56" s="149" t="str">
        <f t="shared" si="33"/>
        <v>ERRO</v>
      </c>
      <c r="H56" s="142" t="str">
        <f t="shared" si="33"/>
        <v>ERRO</v>
      </c>
      <c r="I56" s="142" t="str">
        <f t="shared" si="33"/>
        <v>ERRO</v>
      </c>
      <c r="J56" s="142" t="str">
        <f t="shared" si="33"/>
        <v>ERRO</v>
      </c>
      <c r="K56" s="142" t="str">
        <f t="shared" si="33"/>
        <v>ERRO</v>
      </c>
      <c r="L56" s="142"/>
      <c r="M56" s="142" t="str">
        <f t="shared" si="33"/>
        <v>ERRO</v>
      </c>
      <c r="N56" s="149" t="str">
        <f t="shared" si="33"/>
        <v>ERRO</v>
      </c>
      <c r="O56" s="149" t="str">
        <f t="shared" si="33"/>
        <v>ERRO</v>
      </c>
    </row>
    <row r="57" spans="2:15" ht="20.25">
      <c r="B57" s="146"/>
      <c r="C57" s="146"/>
      <c r="D57" s="146"/>
      <c r="E57" s="146"/>
      <c r="F57" s="147"/>
      <c r="G57" s="146"/>
      <c r="H57" s="146"/>
      <c r="I57" s="146"/>
      <c r="J57" s="146"/>
      <c r="K57" s="146"/>
      <c r="L57" s="146"/>
      <c r="M57" s="146"/>
      <c r="N57" s="148"/>
      <c r="O57" s="148"/>
    </row>
    <row r="58" spans="2:15" ht="20.25">
      <c r="B58" s="146"/>
      <c r="C58" s="146"/>
      <c r="D58" s="146"/>
      <c r="E58" s="146"/>
      <c r="F58" s="147"/>
      <c r="G58" s="146"/>
      <c r="H58" s="146"/>
      <c r="I58" s="146"/>
      <c r="J58" s="146"/>
      <c r="K58" s="146"/>
      <c r="L58" s="146"/>
      <c r="M58" s="146"/>
      <c r="N58" s="148"/>
      <c r="O58" s="148"/>
    </row>
    <row r="59" spans="2:15" ht="20.25">
      <c r="B59" s="146"/>
      <c r="C59" s="146"/>
      <c r="D59" s="146"/>
      <c r="E59" s="146"/>
      <c r="F59" s="147"/>
      <c r="G59" s="146"/>
      <c r="H59" s="146"/>
      <c r="I59" s="146"/>
      <c r="J59" s="146"/>
      <c r="K59" s="146"/>
      <c r="L59" s="146"/>
      <c r="M59" s="146"/>
      <c r="N59" s="148"/>
      <c r="O59" s="148"/>
    </row>
    <row r="60" spans="2:15" ht="20.25">
      <c r="B60" s="146"/>
      <c r="C60" s="146"/>
      <c r="D60" s="146"/>
      <c r="E60" s="146"/>
      <c r="F60" s="147"/>
      <c r="G60" s="146"/>
      <c r="H60" s="146"/>
      <c r="I60" s="146"/>
      <c r="J60" s="146"/>
      <c r="K60" s="146"/>
      <c r="L60" s="146"/>
      <c r="M60" s="146"/>
      <c r="N60" s="148"/>
      <c r="O60" s="148"/>
    </row>
    <row r="61" spans="2:15" ht="20.25">
      <c r="B61" s="146"/>
      <c r="C61" s="146"/>
      <c r="D61" s="146"/>
      <c r="E61" s="146"/>
      <c r="F61" s="147"/>
      <c r="G61" s="146"/>
      <c r="H61" s="146"/>
      <c r="I61" s="146"/>
      <c r="J61" s="146"/>
      <c r="K61" s="146"/>
      <c r="L61" s="146"/>
      <c r="M61" s="146"/>
      <c r="N61" s="148"/>
      <c r="O61" s="148"/>
    </row>
    <row r="62" spans="2:15" ht="20.25">
      <c r="B62" s="146"/>
      <c r="C62" s="146"/>
      <c r="D62" s="146"/>
      <c r="E62" s="146"/>
      <c r="F62" s="147"/>
      <c r="G62" s="146"/>
      <c r="H62" s="146"/>
      <c r="I62" s="146"/>
      <c r="J62" s="146"/>
      <c r="K62" s="146"/>
      <c r="L62" s="146"/>
      <c r="M62" s="146"/>
      <c r="N62" s="148"/>
      <c r="O62" s="148"/>
    </row>
    <row r="63" spans="2:15" ht="20.25">
      <c r="B63" s="146"/>
      <c r="C63" s="146"/>
      <c r="D63" s="146"/>
      <c r="E63" s="146"/>
      <c r="F63" s="147"/>
      <c r="G63" s="146"/>
      <c r="H63" s="146"/>
      <c r="I63" s="146"/>
      <c r="J63" s="146"/>
      <c r="K63" s="146"/>
      <c r="L63" s="146"/>
      <c r="M63" s="146"/>
      <c r="N63" s="148"/>
      <c r="O63" s="148"/>
    </row>
    <row r="64" spans="2:15" ht="20.25">
      <c r="B64" s="146"/>
      <c r="C64" s="146"/>
      <c r="D64" s="146"/>
      <c r="E64" s="146"/>
      <c r="F64" s="147"/>
      <c r="G64" s="146"/>
      <c r="H64" s="146"/>
      <c r="I64" s="146"/>
      <c r="J64" s="146"/>
      <c r="K64" s="146"/>
      <c r="L64" s="146"/>
      <c r="M64" s="146"/>
      <c r="N64" s="148"/>
      <c r="O64" s="148"/>
    </row>
    <row r="65" spans="2:15" ht="20.25">
      <c r="B65" s="146"/>
      <c r="C65" s="146"/>
      <c r="D65" s="146"/>
      <c r="E65" s="146"/>
      <c r="F65" s="147"/>
      <c r="G65" s="146"/>
      <c r="H65" s="146"/>
      <c r="I65" s="146"/>
      <c r="J65" s="146"/>
      <c r="K65" s="146"/>
      <c r="L65" s="146"/>
      <c r="M65" s="146"/>
      <c r="N65" s="148"/>
      <c r="O65" s="148"/>
    </row>
    <row r="66" spans="2:15" ht="20.25">
      <c r="B66" s="146"/>
      <c r="C66" s="146"/>
      <c r="D66" s="146"/>
      <c r="E66" s="146"/>
      <c r="F66" s="147"/>
      <c r="G66" s="146"/>
      <c r="H66" s="146"/>
      <c r="I66" s="146"/>
      <c r="J66" s="146"/>
      <c r="K66" s="146"/>
      <c r="L66" s="146"/>
      <c r="M66" s="146"/>
      <c r="N66" s="148"/>
      <c r="O66" s="148"/>
    </row>
    <row r="67" spans="2:15" ht="20.25">
      <c r="B67" s="146"/>
      <c r="C67" s="146"/>
      <c r="D67" s="146"/>
      <c r="E67" s="146"/>
      <c r="F67" s="147"/>
      <c r="G67" s="146"/>
      <c r="H67" s="146"/>
      <c r="I67" s="146"/>
      <c r="J67" s="146"/>
      <c r="K67" s="146"/>
      <c r="L67" s="146"/>
      <c r="M67" s="146"/>
      <c r="N67" s="148"/>
      <c r="O67" s="148"/>
    </row>
    <row r="68" spans="2:15" ht="20.25">
      <c r="B68" s="146"/>
      <c r="C68" s="146"/>
      <c r="D68" s="146"/>
      <c r="E68" s="146"/>
      <c r="F68" s="147"/>
      <c r="G68" s="146"/>
      <c r="H68" s="146"/>
      <c r="I68" s="146"/>
      <c r="J68" s="146"/>
      <c r="K68" s="146"/>
      <c r="L68" s="146"/>
      <c r="M68" s="146"/>
      <c r="N68" s="148"/>
      <c r="O68" s="148"/>
    </row>
    <row r="69" spans="2:15" ht="20.25">
      <c r="B69" s="146"/>
      <c r="C69" s="146"/>
      <c r="D69" s="146"/>
      <c r="E69" s="146"/>
      <c r="F69" s="147"/>
      <c r="G69" s="146"/>
      <c r="H69" s="146"/>
      <c r="I69" s="146"/>
      <c r="J69" s="146"/>
      <c r="K69" s="146"/>
      <c r="L69" s="146"/>
      <c r="M69" s="146"/>
      <c r="N69" s="148"/>
      <c r="O69" s="148"/>
    </row>
    <row r="70" spans="2:15" ht="20.25">
      <c r="B70" s="146"/>
      <c r="C70" s="146"/>
      <c r="D70" s="146"/>
      <c r="E70" s="146"/>
      <c r="F70" s="147"/>
      <c r="G70" s="146"/>
      <c r="H70" s="146"/>
      <c r="I70" s="146"/>
      <c r="J70" s="146"/>
      <c r="K70" s="146"/>
      <c r="L70" s="146"/>
      <c r="M70" s="146"/>
      <c r="N70" s="148"/>
      <c r="O70" s="148"/>
    </row>
    <row r="71" spans="2:15" ht="20.25">
      <c r="B71" s="146"/>
      <c r="C71" s="146"/>
      <c r="D71" s="146"/>
      <c r="E71" s="146"/>
      <c r="F71" s="147"/>
      <c r="G71" s="146"/>
      <c r="H71" s="146"/>
      <c r="I71" s="146"/>
      <c r="J71" s="146"/>
      <c r="K71" s="146"/>
      <c r="L71" s="146"/>
      <c r="M71" s="146"/>
      <c r="N71" s="148"/>
      <c r="O71" s="148"/>
    </row>
  </sheetData>
  <sheetProtection password="C977" sheet="1" selectLockedCells="1"/>
  <mergeCells count="45">
    <mergeCell ref="D5:I5"/>
    <mergeCell ref="C12:C13"/>
    <mergeCell ref="D6:I6"/>
    <mergeCell ref="D9:I9"/>
    <mergeCell ref="B2:L2"/>
    <mergeCell ref="B5:C5"/>
    <mergeCell ref="B6:C6"/>
    <mergeCell ref="B10:C10"/>
    <mergeCell ref="D12:D13"/>
    <mergeCell ref="F3:I3"/>
    <mergeCell ref="K8:K9"/>
    <mergeCell ref="L8:O9"/>
    <mergeCell ref="B12:B13"/>
    <mergeCell ref="B9:C9"/>
    <mergeCell ref="O23:O24"/>
    <mergeCell ref="B23:B24"/>
    <mergeCell ref="C23:C24"/>
    <mergeCell ref="D23:D24"/>
    <mergeCell ref="G23:G24"/>
    <mergeCell ref="E23:F24"/>
    <mergeCell ref="B34:B35"/>
    <mergeCell ref="C34:C35"/>
    <mergeCell ref="D34:D35"/>
    <mergeCell ref="J34:J35"/>
    <mergeCell ref="G34:G35"/>
    <mergeCell ref="I34:I35"/>
    <mergeCell ref="H34:H35"/>
    <mergeCell ref="E34:F35"/>
    <mergeCell ref="I23:I24"/>
    <mergeCell ref="G12:G13"/>
    <mergeCell ref="E12:F13"/>
    <mergeCell ref="J23:J24"/>
    <mergeCell ref="I20:J20"/>
    <mergeCell ref="H23:H24"/>
    <mergeCell ref="H12:H13"/>
    <mergeCell ref="L5:O5"/>
    <mergeCell ref="L6:O6"/>
    <mergeCell ref="L7:O7"/>
    <mergeCell ref="D10:I10"/>
    <mergeCell ref="N19:O21"/>
    <mergeCell ref="N34:N35"/>
    <mergeCell ref="O34:O35"/>
    <mergeCell ref="N23:N24"/>
    <mergeCell ref="K34:K35"/>
    <mergeCell ref="K23:K24"/>
  </mergeCells>
  <conditionalFormatting sqref="D26 C25:C31 D30:D31">
    <cfRule type="expression" priority="169" dxfId="149" stopIfTrue="1">
      <formula>B25=1</formula>
    </cfRule>
  </conditionalFormatting>
  <conditionalFormatting sqref="B14:B19 B25:B30 B36:B41">
    <cfRule type="cellIs" priority="75" dxfId="0" operator="between" stopIfTrue="1">
      <formula>1</formula>
      <formula>7</formula>
    </cfRule>
  </conditionalFormatting>
  <conditionalFormatting sqref="I20">
    <cfRule type="cellIs" priority="170" dxfId="149" operator="lessThan" stopIfTrue="1">
      <formula>#REF!</formula>
    </cfRule>
  </conditionalFormatting>
  <conditionalFormatting sqref="C36:C41">
    <cfRule type="cellIs" priority="154" dxfId="0" operator="notEqual" stopIfTrue="1">
      <formula>$C$44</formula>
    </cfRule>
    <cfRule type="expression" priority="168" dxfId="149" stopIfTrue="1">
      <formula>B36=1</formula>
    </cfRule>
  </conditionalFormatting>
  <conditionalFormatting sqref="H14:H19">
    <cfRule type="cellIs" priority="166" dxfId="150" operator="greaterThanOrEqual" stopIfTrue="1">
      <formula>10</formula>
    </cfRule>
  </conditionalFormatting>
  <conditionalFormatting sqref="B43:D43">
    <cfRule type="expression" priority="171" dxfId="149" stopIfTrue="1">
      <formula>Form_NGen!#REF!=1</formula>
    </cfRule>
  </conditionalFormatting>
  <conditionalFormatting sqref="B41">
    <cfRule type="cellIs" priority="160" dxfId="0" operator="notEqual" stopIfTrue="1">
      <formula>$B$49</formula>
    </cfRule>
  </conditionalFormatting>
  <conditionalFormatting sqref="B37">
    <cfRule type="cellIs" priority="159" dxfId="0" operator="notEqual" stopIfTrue="1">
      <formula>$B$45</formula>
    </cfRule>
  </conditionalFormatting>
  <conditionalFormatting sqref="B38">
    <cfRule type="cellIs" priority="158" dxfId="0" operator="notEqual" stopIfTrue="1">
      <formula>$B$46</formula>
    </cfRule>
  </conditionalFormatting>
  <conditionalFormatting sqref="B39">
    <cfRule type="cellIs" priority="157" dxfId="0" operator="notEqual" stopIfTrue="1">
      <formula>$B$47</formula>
    </cfRule>
  </conditionalFormatting>
  <conditionalFormatting sqref="B40">
    <cfRule type="cellIs" priority="156" dxfId="0" operator="notEqual" stopIfTrue="1">
      <formula>$B$48</formula>
    </cfRule>
  </conditionalFormatting>
  <conditionalFormatting sqref="B36">
    <cfRule type="cellIs" priority="161" dxfId="0" operator="notEqual" stopIfTrue="1">
      <formula>$B$44</formula>
    </cfRule>
  </conditionalFormatting>
  <conditionalFormatting sqref="C36">
    <cfRule type="cellIs" priority="153" dxfId="0" operator="notEqual" stopIfTrue="1">
      <formula>$C$44</formula>
    </cfRule>
  </conditionalFormatting>
  <conditionalFormatting sqref="C37">
    <cfRule type="cellIs" priority="152" dxfId="0" operator="notEqual" stopIfTrue="1">
      <formula>$C$45</formula>
    </cfRule>
  </conditionalFormatting>
  <conditionalFormatting sqref="C38">
    <cfRule type="cellIs" priority="151" dxfId="0" operator="notEqual" stopIfTrue="1">
      <formula>$C$46</formula>
    </cfRule>
  </conditionalFormatting>
  <conditionalFormatting sqref="C39">
    <cfRule type="cellIs" priority="150" dxfId="0" operator="notEqual" stopIfTrue="1">
      <formula>$C$47</formula>
    </cfRule>
  </conditionalFormatting>
  <conditionalFormatting sqref="C40">
    <cfRule type="cellIs" priority="149" dxfId="0" operator="notEqual" stopIfTrue="1">
      <formula>$C$48</formula>
    </cfRule>
  </conditionalFormatting>
  <conditionalFormatting sqref="C41">
    <cfRule type="cellIs" priority="148" dxfId="0" operator="notEqual" stopIfTrue="1">
      <formula>$C$49</formula>
    </cfRule>
  </conditionalFormatting>
  <conditionalFormatting sqref="D37">
    <cfRule type="cellIs" priority="143" dxfId="0" operator="notEqual" stopIfTrue="1">
      <formula>$D$45</formula>
    </cfRule>
  </conditionalFormatting>
  <conditionalFormatting sqref="D38">
    <cfRule type="cellIs" priority="142" dxfId="0" operator="notEqual" stopIfTrue="1">
      <formula>$D$46</formula>
    </cfRule>
  </conditionalFormatting>
  <conditionalFormatting sqref="D39">
    <cfRule type="cellIs" priority="141" dxfId="0" operator="notEqual" stopIfTrue="1">
      <formula>$D$47</formula>
    </cfRule>
  </conditionalFormatting>
  <conditionalFormatting sqref="D40">
    <cfRule type="cellIs" priority="140" dxfId="0" operator="notEqual" stopIfTrue="1">
      <formula>$D$48</formula>
    </cfRule>
  </conditionalFormatting>
  <conditionalFormatting sqref="D41">
    <cfRule type="cellIs" priority="139" dxfId="0" operator="notEqual" stopIfTrue="1">
      <formula>$D$49</formula>
    </cfRule>
  </conditionalFormatting>
  <conditionalFormatting sqref="D36">
    <cfRule type="cellIs" priority="136" dxfId="0" operator="notEqual" stopIfTrue="1">
      <formula>$D$44</formula>
    </cfRule>
  </conditionalFormatting>
  <conditionalFormatting sqref="E36">
    <cfRule type="cellIs" priority="135" dxfId="0" operator="notEqual" stopIfTrue="1">
      <formula>$E$44</formula>
    </cfRule>
  </conditionalFormatting>
  <conditionalFormatting sqref="E37">
    <cfRule type="cellIs" priority="134" dxfId="0" operator="notEqual" stopIfTrue="1">
      <formula>$E$45</formula>
    </cfRule>
  </conditionalFormatting>
  <conditionalFormatting sqref="E38">
    <cfRule type="cellIs" priority="133" dxfId="0" operator="notEqual" stopIfTrue="1">
      <formula>$E$46</formula>
    </cfRule>
  </conditionalFormatting>
  <conditionalFormatting sqref="E39">
    <cfRule type="cellIs" priority="132" dxfId="0" operator="notEqual" stopIfTrue="1">
      <formula>$E$47</formula>
    </cfRule>
  </conditionalFormatting>
  <conditionalFormatting sqref="E40">
    <cfRule type="cellIs" priority="131" dxfId="0" operator="notEqual" stopIfTrue="1">
      <formula>$E$48</formula>
    </cfRule>
  </conditionalFormatting>
  <conditionalFormatting sqref="E41">
    <cfRule type="cellIs" priority="130" dxfId="0" operator="notEqual" stopIfTrue="1">
      <formula>$E$49</formula>
    </cfRule>
  </conditionalFormatting>
  <conditionalFormatting sqref="F36">
    <cfRule type="cellIs" priority="129" dxfId="0" operator="notEqual" stopIfTrue="1">
      <formula>$F$44</formula>
    </cfRule>
  </conditionalFormatting>
  <conditionalFormatting sqref="F37">
    <cfRule type="cellIs" priority="128" dxfId="0" operator="notEqual" stopIfTrue="1">
      <formula>$F$45</formula>
    </cfRule>
  </conditionalFormatting>
  <conditionalFormatting sqref="F38">
    <cfRule type="cellIs" priority="127" dxfId="0" operator="notEqual" stopIfTrue="1">
      <formula>$F$46</formula>
    </cfRule>
  </conditionalFormatting>
  <conditionalFormatting sqref="F39">
    <cfRule type="cellIs" priority="126" dxfId="0" operator="notEqual" stopIfTrue="1">
      <formula>$F$47</formula>
    </cfRule>
  </conditionalFormatting>
  <conditionalFormatting sqref="F40">
    <cfRule type="cellIs" priority="125" dxfId="0" operator="notEqual" stopIfTrue="1">
      <formula>$F$48</formula>
    </cfRule>
  </conditionalFormatting>
  <conditionalFormatting sqref="F41">
    <cfRule type="cellIs" priority="124" dxfId="0" operator="notEqual" stopIfTrue="1">
      <formula>$F$49</formula>
    </cfRule>
  </conditionalFormatting>
  <conditionalFormatting sqref="G36">
    <cfRule type="cellIs" priority="123" dxfId="0" operator="notEqual" stopIfTrue="1">
      <formula>$G$44</formula>
    </cfRule>
  </conditionalFormatting>
  <conditionalFormatting sqref="G37">
    <cfRule type="cellIs" priority="122" dxfId="0" operator="notEqual" stopIfTrue="1">
      <formula>$G$45</formula>
    </cfRule>
  </conditionalFormatting>
  <conditionalFormatting sqref="G38">
    <cfRule type="cellIs" priority="121" dxfId="0" operator="notEqual" stopIfTrue="1">
      <formula>$G$46</formula>
    </cfRule>
  </conditionalFormatting>
  <conditionalFormatting sqref="G39">
    <cfRule type="cellIs" priority="120" dxfId="0" operator="notEqual" stopIfTrue="1">
      <formula>$G$47</formula>
    </cfRule>
  </conditionalFormatting>
  <conditionalFormatting sqref="G40">
    <cfRule type="cellIs" priority="119" dxfId="0" operator="notEqual" stopIfTrue="1">
      <formula>$G$48</formula>
    </cfRule>
  </conditionalFormatting>
  <conditionalFormatting sqref="G41">
    <cfRule type="cellIs" priority="118" dxfId="0" operator="notEqual" stopIfTrue="1">
      <formula>$G$49</formula>
    </cfRule>
  </conditionalFormatting>
  <conditionalFormatting sqref="H44">
    <cfRule type="cellIs" priority="117" dxfId="0" operator="notEqual" stopIfTrue="1">
      <formula>$H$44</formula>
    </cfRule>
  </conditionalFormatting>
  <conditionalFormatting sqref="H36">
    <cfRule type="cellIs" priority="116" dxfId="0" operator="notEqual" stopIfTrue="1">
      <formula>$H$44</formula>
    </cfRule>
  </conditionalFormatting>
  <conditionalFormatting sqref="H37">
    <cfRule type="cellIs" priority="114" dxfId="0" operator="notEqual" stopIfTrue="1">
      <formula>$H$45</formula>
    </cfRule>
  </conditionalFormatting>
  <conditionalFormatting sqref="H38">
    <cfRule type="cellIs" priority="113" dxfId="0" operator="notEqual" stopIfTrue="1">
      <formula>$H$46</formula>
    </cfRule>
  </conditionalFormatting>
  <conditionalFormatting sqref="H39">
    <cfRule type="cellIs" priority="112" dxfId="0" operator="notEqual" stopIfTrue="1">
      <formula>$H$47</formula>
    </cfRule>
  </conditionalFormatting>
  <conditionalFormatting sqref="H40">
    <cfRule type="cellIs" priority="111" dxfId="0" operator="notEqual" stopIfTrue="1">
      <formula>$H$48</formula>
    </cfRule>
  </conditionalFormatting>
  <conditionalFormatting sqref="H41">
    <cfRule type="cellIs" priority="110" dxfId="0" operator="notEqual" stopIfTrue="1">
      <formula>$H$49</formula>
    </cfRule>
  </conditionalFormatting>
  <conditionalFormatting sqref="I36">
    <cfRule type="cellIs" priority="109" dxfId="0" operator="notEqual" stopIfTrue="1">
      <formula>$I$44</formula>
    </cfRule>
  </conditionalFormatting>
  <conditionalFormatting sqref="I37">
    <cfRule type="cellIs" priority="107" dxfId="0" operator="notEqual" stopIfTrue="1">
      <formula>$I$45</formula>
    </cfRule>
  </conditionalFormatting>
  <conditionalFormatting sqref="I38">
    <cfRule type="cellIs" priority="106" dxfId="0" operator="notEqual" stopIfTrue="1">
      <formula>$I$46</formula>
    </cfRule>
  </conditionalFormatting>
  <conditionalFormatting sqref="I39">
    <cfRule type="cellIs" priority="105" dxfId="0" operator="notEqual" stopIfTrue="1">
      <formula>$I$47</formula>
    </cfRule>
  </conditionalFormatting>
  <conditionalFormatting sqref="I40">
    <cfRule type="cellIs" priority="104" dxfId="0" operator="notEqual" stopIfTrue="1">
      <formula>$I$48</formula>
    </cfRule>
  </conditionalFormatting>
  <conditionalFormatting sqref="I41">
    <cfRule type="cellIs" priority="103" dxfId="0" operator="notEqual" stopIfTrue="1">
      <formula>$I$49</formula>
    </cfRule>
  </conditionalFormatting>
  <conditionalFormatting sqref="J36">
    <cfRule type="cellIs" priority="102" dxfId="0" operator="notEqual" stopIfTrue="1">
      <formula>$J$44</formula>
    </cfRule>
  </conditionalFormatting>
  <conditionalFormatting sqref="J37">
    <cfRule type="cellIs" priority="101" dxfId="0" operator="notEqual" stopIfTrue="1">
      <formula>$J$45</formula>
    </cfRule>
  </conditionalFormatting>
  <conditionalFormatting sqref="J38">
    <cfRule type="cellIs" priority="100" dxfId="0" operator="notEqual" stopIfTrue="1">
      <formula>$J$46</formula>
    </cfRule>
  </conditionalFormatting>
  <conditionalFormatting sqref="J39">
    <cfRule type="cellIs" priority="99" dxfId="0" operator="notEqual" stopIfTrue="1">
      <formula>$J$47</formula>
    </cfRule>
  </conditionalFormatting>
  <conditionalFormatting sqref="J40">
    <cfRule type="cellIs" priority="98" dxfId="0" operator="notEqual" stopIfTrue="1">
      <formula>$J$48</formula>
    </cfRule>
  </conditionalFormatting>
  <conditionalFormatting sqref="J41">
    <cfRule type="cellIs" priority="97" dxfId="0" operator="notEqual" stopIfTrue="1">
      <formula>$J$49</formula>
    </cfRule>
  </conditionalFormatting>
  <conditionalFormatting sqref="K36">
    <cfRule type="cellIs" priority="96" dxfId="0" operator="notEqual" stopIfTrue="1">
      <formula>$K$44</formula>
    </cfRule>
  </conditionalFormatting>
  <conditionalFormatting sqref="K37">
    <cfRule type="cellIs" priority="95" dxfId="0" operator="notEqual" stopIfTrue="1">
      <formula>$K$45</formula>
    </cfRule>
  </conditionalFormatting>
  <conditionalFormatting sqref="K38">
    <cfRule type="cellIs" priority="94" dxfId="0" operator="notEqual" stopIfTrue="1">
      <formula>$K$46</formula>
    </cfRule>
  </conditionalFormatting>
  <conditionalFormatting sqref="K39">
    <cfRule type="cellIs" priority="93" dxfId="0" operator="notEqual" stopIfTrue="1">
      <formula>$K$47</formula>
    </cfRule>
  </conditionalFormatting>
  <conditionalFormatting sqref="K40">
    <cfRule type="cellIs" priority="92" dxfId="0" operator="notEqual" stopIfTrue="1">
      <formula>$K$48</formula>
    </cfRule>
  </conditionalFormatting>
  <conditionalFormatting sqref="K41">
    <cfRule type="cellIs" priority="91" dxfId="0" operator="notEqual" stopIfTrue="1">
      <formula>$K$49</formula>
    </cfRule>
  </conditionalFormatting>
  <conditionalFormatting sqref="N44">
    <cfRule type="cellIs" priority="90" dxfId="0" operator="notEqual" stopIfTrue="1">
      <formula>$N$44</formula>
    </cfRule>
  </conditionalFormatting>
  <conditionalFormatting sqref="N36">
    <cfRule type="cellIs" priority="89" dxfId="0" operator="notEqual" stopIfTrue="1">
      <formula>$N$44</formula>
    </cfRule>
  </conditionalFormatting>
  <conditionalFormatting sqref="N37">
    <cfRule type="cellIs" priority="88" dxfId="0" operator="notEqual" stopIfTrue="1">
      <formula>$N$45</formula>
    </cfRule>
  </conditionalFormatting>
  <conditionalFormatting sqref="N38">
    <cfRule type="cellIs" priority="87" dxfId="0" operator="notEqual" stopIfTrue="1">
      <formula>$N$46</formula>
    </cfRule>
  </conditionalFormatting>
  <conditionalFormatting sqref="N39">
    <cfRule type="cellIs" priority="86" dxfId="0" operator="notEqual" stopIfTrue="1">
      <formula>$N$47</formula>
    </cfRule>
  </conditionalFormatting>
  <conditionalFormatting sqref="N40">
    <cfRule type="cellIs" priority="85" dxfId="0" operator="notEqual" stopIfTrue="1">
      <formula>$N$48</formula>
    </cfRule>
  </conditionalFormatting>
  <conditionalFormatting sqref="N41">
    <cfRule type="cellIs" priority="84" dxfId="0" operator="notEqual" stopIfTrue="1">
      <formula>$N$49</formula>
    </cfRule>
  </conditionalFormatting>
  <conditionalFormatting sqref="O36">
    <cfRule type="cellIs" priority="83" dxfId="0" operator="notEqual" stopIfTrue="1">
      <formula>$O$44</formula>
    </cfRule>
  </conditionalFormatting>
  <conditionalFormatting sqref="O37">
    <cfRule type="cellIs" priority="82" dxfId="0" operator="notEqual" stopIfTrue="1">
      <formula>$O$45</formula>
    </cfRule>
  </conditionalFormatting>
  <conditionalFormatting sqref="O38">
    <cfRule type="cellIs" priority="81" dxfId="0" operator="notEqual" stopIfTrue="1">
      <formula>$O$46</formula>
    </cfRule>
  </conditionalFormatting>
  <conditionalFormatting sqref="O39">
    <cfRule type="cellIs" priority="80" dxfId="0" operator="notEqual" stopIfTrue="1">
      <formula>$O$47</formula>
    </cfRule>
  </conditionalFormatting>
  <conditionalFormatting sqref="O40">
    <cfRule type="cellIs" priority="79" dxfId="0" operator="notEqual" stopIfTrue="1">
      <formula>$O$48</formula>
    </cfRule>
  </conditionalFormatting>
  <conditionalFormatting sqref="O41">
    <cfRule type="cellIs" priority="78" dxfId="0" operator="notEqual" stopIfTrue="1">
      <formula>$O$49</formula>
    </cfRule>
  </conditionalFormatting>
  <conditionalFormatting sqref="B25">
    <cfRule type="cellIs" priority="155" dxfId="0" operator="notEqual" stopIfTrue="1">
      <formula>$B$51</formula>
    </cfRule>
  </conditionalFormatting>
  <conditionalFormatting sqref="C25">
    <cfRule type="cellIs" priority="74" dxfId="0" operator="notEqual" stopIfTrue="1">
      <formula>$C$51</formula>
    </cfRule>
  </conditionalFormatting>
  <conditionalFormatting sqref="D25">
    <cfRule type="cellIs" priority="73" dxfId="0" operator="notEqual" stopIfTrue="1">
      <formula>$D$51</formula>
    </cfRule>
  </conditionalFormatting>
  <conditionalFormatting sqref="E25">
    <cfRule type="cellIs" priority="72" dxfId="64" operator="notEqual" stopIfTrue="1">
      <formula>$E$51</formula>
    </cfRule>
  </conditionalFormatting>
  <conditionalFormatting sqref="E14">
    <cfRule type="cellIs" priority="71" dxfId="156" operator="notEqual" stopIfTrue="1">
      <formula>$E$51</formula>
    </cfRule>
  </conditionalFormatting>
  <conditionalFormatting sqref="F25">
    <cfRule type="cellIs" priority="70" dxfId="64" operator="notEqual" stopIfTrue="1">
      <formula>$F$51</formula>
    </cfRule>
  </conditionalFormatting>
  <conditionalFormatting sqref="G25">
    <cfRule type="cellIs" priority="69" dxfId="62" operator="notEqual" stopIfTrue="1">
      <formula>$G$51</formula>
    </cfRule>
  </conditionalFormatting>
  <conditionalFormatting sqref="H25">
    <cfRule type="cellIs" priority="68" dxfId="62" operator="notEqual" stopIfTrue="1">
      <formula>$H$51</formula>
    </cfRule>
  </conditionalFormatting>
  <conditionalFormatting sqref="I25">
    <cfRule type="cellIs" priority="67" dxfId="62" operator="notEqual" stopIfTrue="1">
      <formula>$I$51</formula>
    </cfRule>
  </conditionalFormatting>
  <conditionalFormatting sqref="J25">
    <cfRule type="cellIs" priority="66" dxfId="62" operator="notEqual" stopIfTrue="1">
      <formula>$J$51</formula>
    </cfRule>
  </conditionalFormatting>
  <conditionalFormatting sqref="K25">
    <cfRule type="cellIs" priority="65" dxfId="64" operator="notEqual" stopIfTrue="1">
      <formula>$K$51</formula>
    </cfRule>
  </conditionalFormatting>
  <conditionalFormatting sqref="N25">
    <cfRule type="cellIs" priority="64" dxfId="62" operator="notEqual" stopIfTrue="1">
      <formula>$N$51</formula>
    </cfRule>
  </conditionalFormatting>
  <conditionalFormatting sqref="O25">
    <cfRule type="cellIs" priority="63" dxfId="62" operator="notEqual" stopIfTrue="1">
      <formula>$O$51</formula>
    </cfRule>
  </conditionalFormatting>
  <conditionalFormatting sqref="B26">
    <cfRule type="cellIs" priority="62" dxfId="0" operator="notEqual" stopIfTrue="1">
      <formula>$B$52</formula>
    </cfRule>
  </conditionalFormatting>
  <conditionalFormatting sqref="C26">
    <cfRule type="cellIs" priority="61" dxfId="0" operator="notEqual" stopIfTrue="1">
      <formula>$C$52</formula>
    </cfRule>
  </conditionalFormatting>
  <conditionalFormatting sqref="D26">
    <cfRule type="cellIs" priority="60" dxfId="0" operator="notEqual" stopIfTrue="1">
      <formula>$D$52</formula>
    </cfRule>
  </conditionalFormatting>
  <conditionalFormatting sqref="E26">
    <cfRule type="cellIs" priority="59" dxfId="0" operator="notEqual" stopIfTrue="1">
      <formula>$E$52</formula>
    </cfRule>
  </conditionalFormatting>
  <conditionalFormatting sqref="F26">
    <cfRule type="cellIs" priority="58" dxfId="0" operator="notEqual" stopIfTrue="1">
      <formula>$F$52</formula>
    </cfRule>
  </conditionalFormatting>
  <conditionalFormatting sqref="G26">
    <cfRule type="cellIs" priority="57" dxfId="0" operator="notEqual" stopIfTrue="1">
      <formula>$G$52</formula>
    </cfRule>
  </conditionalFormatting>
  <conditionalFormatting sqref="H26">
    <cfRule type="cellIs" priority="56" dxfId="0" operator="notEqual" stopIfTrue="1">
      <formula>$H$52</formula>
    </cfRule>
  </conditionalFormatting>
  <conditionalFormatting sqref="I26">
    <cfRule type="cellIs" priority="55" dxfId="0" operator="notEqual" stopIfTrue="1">
      <formula>$I$52</formula>
    </cfRule>
  </conditionalFormatting>
  <conditionalFormatting sqref="J26">
    <cfRule type="cellIs" priority="54" dxfId="0" operator="notEqual" stopIfTrue="1">
      <formula>$J$52</formula>
    </cfRule>
  </conditionalFormatting>
  <conditionalFormatting sqref="K26">
    <cfRule type="cellIs" priority="53" dxfId="0" operator="notEqual" stopIfTrue="1">
      <formula>$K$52</formula>
    </cfRule>
  </conditionalFormatting>
  <conditionalFormatting sqref="N26">
    <cfRule type="cellIs" priority="52" dxfId="0" operator="notEqual" stopIfTrue="1">
      <formula>$N$52</formula>
    </cfRule>
  </conditionalFormatting>
  <conditionalFormatting sqref="O26">
    <cfRule type="cellIs" priority="51" dxfId="0" operator="notEqual" stopIfTrue="1">
      <formula>$O$52</formula>
    </cfRule>
  </conditionalFormatting>
  <conditionalFormatting sqref="B27">
    <cfRule type="cellIs" priority="50" dxfId="0" operator="notEqual" stopIfTrue="1">
      <formula>$B$53</formula>
    </cfRule>
  </conditionalFormatting>
  <conditionalFormatting sqref="C27">
    <cfRule type="cellIs" priority="49" dxfId="0" operator="notEqual" stopIfTrue="1">
      <formula>$C$53</formula>
    </cfRule>
  </conditionalFormatting>
  <conditionalFormatting sqref="D27">
    <cfRule type="cellIs" priority="48" dxfId="0" operator="notEqual" stopIfTrue="1">
      <formula>$D$53</formula>
    </cfRule>
  </conditionalFormatting>
  <conditionalFormatting sqref="E27">
    <cfRule type="cellIs" priority="47" dxfId="0" operator="notEqual" stopIfTrue="1">
      <formula>$E$53</formula>
    </cfRule>
  </conditionalFormatting>
  <conditionalFormatting sqref="F27">
    <cfRule type="cellIs" priority="46" dxfId="0" operator="notEqual" stopIfTrue="1">
      <formula>$F$53</formula>
    </cfRule>
  </conditionalFormatting>
  <conditionalFormatting sqref="G27">
    <cfRule type="cellIs" priority="45" dxfId="0" operator="notEqual" stopIfTrue="1">
      <formula>$G$53</formula>
    </cfRule>
  </conditionalFormatting>
  <conditionalFormatting sqref="H27">
    <cfRule type="cellIs" priority="44" dxfId="0" operator="notEqual" stopIfTrue="1">
      <formula>$H$53</formula>
    </cfRule>
  </conditionalFormatting>
  <conditionalFormatting sqref="I27">
    <cfRule type="cellIs" priority="43" dxfId="0" operator="notEqual" stopIfTrue="1">
      <formula>$I$53</formula>
    </cfRule>
  </conditionalFormatting>
  <conditionalFormatting sqref="J27">
    <cfRule type="cellIs" priority="42" dxfId="0" operator="notEqual" stopIfTrue="1">
      <formula>$J$53</formula>
    </cfRule>
  </conditionalFormatting>
  <conditionalFormatting sqref="K27">
    <cfRule type="cellIs" priority="41" dxfId="0" operator="notEqual" stopIfTrue="1">
      <formula>$K$53</formula>
    </cfRule>
  </conditionalFormatting>
  <conditionalFormatting sqref="N27">
    <cfRule type="cellIs" priority="40" dxfId="0" operator="notEqual" stopIfTrue="1">
      <formula>$N$53</formula>
    </cfRule>
  </conditionalFormatting>
  <conditionalFormatting sqref="O27">
    <cfRule type="cellIs" priority="39" dxfId="0" operator="notEqual" stopIfTrue="1">
      <formula>$O$53</formula>
    </cfRule>
  </conditionalFormatting>
  <conditionalFormatting sqref="B28">
    <cfRule type="cellIs" priority="38" dxfId="0" operator="notEqual" stopIfTrue="1">
      <formula>$B$54</formula>
    </cfRule>
  </conditionalFormatting>
  <conditionalFormatting sqref="C28">
    <cfRule type="cellIs" priority="37" dxfId="0" operator="notEqual" stopIfTrue="1">
      <formula>$C$54</formula>
    </cfRule>
  </conditionalFormatting>
  <conditionalFormatting sqref="D28">
    <cfRule type="cellIs" priority="36" dxfId="0" operator="notEqual" stopIfTrue="1">
      <formula>$D$54</formula>
    </cfRule>
  </conditionalFormatting>
  <conditionalFormatting sqref="E28">
    <cfRule type="cellIs" priority="35" dxfId="0" operator="notEqual" stopIfTrue="1">
      <formula>$E$54</formula>
    </cfRule>
  </conditionalFormatting>
  <conditionalFormatting sqref="F28">
    <cfRule type="cellIs" priority="34" dxfId="0" operator="notEqual" stopIfTrue="1">
      <formula>$F$54</formula>
    </cfRule>
  </conditionalFormatting>
  <conditionalFormatting sqref="G28">
    <cfRule type="cellIs" priority="33" dxfId="0" operator="notEqual" stopIfTrue="1">
      <formula>$G$54</formula>
    </cfRule>
  </conditionalFormatting>
  <conditionalFormatting sqref="H28">
    <cfRule type="cellIs" priority="32" dxfId="0" operator="notEqual" stopIfTrue="1">
      <formula>$H$54</formula>
    </cfRule>
  </conditionalFormatting>
  <conditionalFormatting sqref="I28">
    <cfRule type="cellIs" priority="31" dxfId="0" operator="notEqual" stopIfTrue="1">
      <formula>$I$54</formula>
    </cfRule>
  </conditionalFormatting>
  <conditionalFormatting sqref="J28">
    <cfRule type="cellIs" priority="30" dxfId="0" operator="notEqual" stopIfTrue="1">
      <formula>$J$54</formula>
    </cfRule>
  </conditionalFormatting>
  <conditionalFormatting sqref="K28">
    <cfRule type="cellIs" priority="29" dxfId="0" operator="notEqual" stopIfTrue="1">
      <formula>$K$54</formula>
    </cfRule>
  </conditionalFormatting>
  <conditionalFormatting sqref="N28">
    <cfRule type="cellIs" priority="28" dxfId="0" operator="notEqual" stopIfTrue="1">
      <formula>$N$54</formula>
    </cfRule>
  </conditionalFormatting>
  <conditionalFormatting sqref="O28">
    <cfRule type="cellIs" priority="27" dxfId="0" operator="notEqual" stopIfTrue="1">
      <formula>$O$54</formula>
    </cfRule>
  </conditionalFormatting>
  <conditionalFormatting sqref="B29">
    <cfRule type="cellIs" priority="26" dxfId="0" operator="notEqual" stopIfTrue="1">
      <formula>$B$55</formula>
    </cfRule>
  </conditionalFormatting>
  <conditionalFormatting sqref="C29">
    <cfRule type="cellIs" priority="25" dxfId="0" operator="notEqual" stopIfTrue="1">
      <formula>$C$55</formula>
    </cfRule>
  </conditionalFormatting>
  <conditionalFormatting sqref="D29">
    <cfRule type="cellIs" priority="24" dxfId="0" operator="notEqual" stopIfTrue="1">
      <formula>$D$55</formula>
    </cfRule>
  </conditionalFormatting>
  <conditionalFormatting sqref="E29">
    <cfRule type="cellIs" priority="23" dxfId="0" operator="notEqual" stopIfTrue="1">
      <formula>$E$55</formula>
    </cfRule>
  </conditionalFormatting>
  <conditionalFormatting sqref="F29">
    <cfRule type="cellIs" priority="22" dxfId="0" operator="notEqual" stopIfTrue="1">
      <formula>$F$55</formula>
    </cfRule>
  </conditionalFormatting>
  <conditionalFormatting sqref="G29">
    <cfRule type="cellIs" priority="21" dxfId="0" operator="notEqual" stopIfTrue="1">
      <formula>$G$55</formula>
    </cfRule>
  </conditionalFormatting>
  <conditionalFormatting sqref="H29">
    <cfRule type="cellIs" priority="20" dxfId="0" operator="notEqual" stopIfTrue="1">
      <formula>$H$55</formula>
    </cfRule>
  </conditionalFormatting>
  <conditionalFormatting sqref="I29">
    <cfRule type="cellIs" priority="19" dxfId="0" operator="notEqual" stopIfTrue="1">
      <formula>$I$55</formula>
    </cfRule>
  </conditionalFormatting>
  <conditionalFormatting sqref="J29">
    <cfRule type="cellIs" priority="18" dxfId="0" operator="notEqual" stopIfTrue="1">
      <formula>$J$55</formula>
    </cfRule>
  </conditionalFormatting>
  <conditionalFormatting sqref="K29">
    <cfRule type="cellIs" priority="17" dxfId="0" operator="notEqual" stopIfTrue="1">
      <formula>$K$55</formula>
    </cfRule>
  </conditionalFormatting>
  <conditionalFormatting sqref="N29">
    <cfRule type="cellIs" priority="16" dxfId="0" operator="notEqual" stopIfTrue="1">
      <formula>$N$55</formula>
    </cfRule>
  </conditionalFormatting>
  <conditionalFormatting sqref="O29">
    <cfRule type="cellIs" priority="15" dxfId="0" operator="notEqual" stopIfTrue="1">
      <formula>$O$55</formula>
    </cfRule>
  </conditionalFormatting>
  <conditionalFormatting sqref="B30">
    <cfRule type="cellIs" priority="14" dxfId="0" operator="notEqual" stopIfTrue="1">
      <formula>$B$56</formula>
    </cfRule>
  </conditionalFormatting>
  <conditionalFormatting sqref="C56">
    <cfRule type="cellIs" priority="13" dxfId="0" operator="notEqual" stopIfTrue="1">
      <formula>$C$56</formula>
    </cfRule>
  </conditionalFormatting>
  <conditionalFormatting sqref="D56">
    <cfRule type="cellIs" priority="12" dxfId="0" operator="notEqual" stopIfTrue="1">
      <formula>$D$56</formula>
    </cfRule>
  </conditionalFormatting>
  <conditionalFormatting sqref="C30">
    <cfRule type="cellIs" priority="11" dxfId="0" operator="notEqual" stopIfTrue="1">
      <formula>$C$56</formula>
    </cfRule>
  </conditionalFormatting>
  <conditionalFormatting sqref="D30">
    <cfRule type="cellIs" priority="10" dxfId="0" operator="notEqual" stopIfTrue="1">
      <formula>$D$56</formula>
    </cfRule>
  </conditionalFormatting>
  <conditionalFormatting sqref="E30">
    <cfRule type="cellIs" priority="9" dxfId="0" operator="notEqual" stopIfTrue="1">
      <formula>$E$56</formula>
    </cfRule>
  </conditionalFormatting>
  <conditionalFormatting sqref="F30">
    <cfRule type="cellIs" priority="8" dxfId="0" operator="notEqual" stopIfTrue="1">
      <formula>$F$56</formula>
    </cfRule>
  </conditionalFormatting>
  <conditionalFormatting sqref="G30">
    <cfRule type="cellIs" priority="7" dxfId="0" operator="notEqual" stopIfTrue="1">
      <formula>$G$56</formula>
    </cfRule>
  </conditionalFormatting>
  <conditionalFormatting sqref="H30">
    <cfRule type="cellIs" priority="6" dxfId="0" operator="notEqual" stopIfTrue="1">
      <formula>$H$56</formula>
    </cfRule>
  </conditionalFormatting>
  <conditionalFormatting sqref="I30">
    <cfRule type="cellIs" priority="5" dxfId="0" operator="notEqual" stopIfTrue="1">
      <formula>$I$56</formula>
    </cfRule>
  </conditionalFormatting>
  <conditionalFormatting sqref="J30">
    <cfRule type="cellIs" priority="4" dxfId="0" operator="notEqual" stopIfTrue="1">
      <formula>$J$56</formula>
    </cfRule>
  </conditionalFormatting>
  <conditionalFormatting sqref="K30">
    <cfRule type="cellIs" priority="3" dxfId="0" operator="notEqual" stopIfTrue="1">
      <formula>$K$56</formula>
    </cfRule>
  </conditionalFormatting>
  <conditionalFormatting sqref="N30">
    <cfRule type="cellIs" priority="2" dxfId="0" operator="notEqual" stopIfTrue="1">
      <formula>$N$56</formula>
    </cfRule>
  </conditionalFormatting>
  <conditionalFormatting sqref="O30">
    <cfRule type="cellIs" priority="1" dxfId="0" operator="notEqual" stopIfTrue="1">
      <formula>$O$56</formula>
    </cfRule>
  </conditionalFormatting>
  <dataValidations count="10">
    <dataValidation type="textLength" allowBlank="1" showInputMessage="1" showErrorMessage="1" sqref="B42 B20 B31">
      <formula1>7</formula1>
      <formula2>7</formula2>
    </dataValidation>
    <dataValidation errorStyle="information" operator="equal" allowBlank="1" showInputMessage="1" showErrorMessage="1" prompt="Confirme se a forma farmacêutica do medicamento genérico corresponde à do medicamento de referência. Caso contrário deve alterá-la manualmente." error="xxxxxxxx" sqref="D36"/>
    <dataValidation errorStyle="warning" type="textLength" allowBlank="1" showInputMessage="1" showErrorMessage="1" prompt="Os números de registo são compostos  por 7 dígitos" error="Atenção: Só é permitido a introdução de 7 dígitos." sqref="B36 B19 B14 B25">
      <formula1>7</formula1>
      <formula2>7</formula2>
    </dataValidation>
    <dataValidation errorStyle="warning" type="textLength" allowBlank="1" showInputMessage="1" showErrorMessage="1" error="Atenção: Só é permitido a introdução de 7 dígitos." sqref="B37:B41 B15:B18 B26:B30">
      <formula1>7</formula1>
      <formula2>7</formula2>
    </dataValidation>
    <dataValidation errorStyle="warning" allowBlank="1" showInputMessage="1" showErrorMessage="1" sqref="C25"/>
    <dataValidation errorStyle="information" operator="equal" allowBlank="1" showInputMessage="1" showErrorMessage="1" prompt="Confirme se a forma farmacêutica do medicamento genérico corresponde à do medicamento de referência. Caso contrário deve alterá-la manualmente." sqref="D25"/>
    <dataValidation errorStyle="information" allowBlank="1" showInputMessage="1" showErrorMessage="1" prompt="A apresentação considerada nesta linha deve ser a que será tomada como base (a mesma ou a mais aproximada, caso não haja apresentação igual) nas correspondentes linhas dos quadros 3 e 4." sqref="C20"/>
    <dataValidation errorStyle="information" allowBlank="1" showInputMessage="1" showErrorMessage="1" prompt="Neste quadro  deverão constar  todas as apresentações do  medicamento de referência ordenadas por ordem crescente." sqref="C14"/>
    <dataValidation errorStyle="information" allowBlank="1" showErrorMessage="1" sqref="C15:C19"/>
    <dataValidation type="custom" allowBlank="1" showInputMessage="1" showErrorMessage="1" errorTitle="&gt;10" error="Desde que exista um PVA superior a 10€, deverá preencher exclusivamente o Quadro 3" sqref="H14:H19">
      <formula1>"&gt;10"</formula1>
    </dataValidation>
  </dataValidations>
  <printOptions horizontalCentered="1" verticalCentered="1"/>
  <pageMargins left="0.15748031496062992" right="0.1968503937007874" top="0" bottom="0" header="0.15748031496062992" footer="0.07874015748031496"/>
  <pageSetup horizontalDpi="600" verticalDpi="600" orientation="landscape" paperSize="9" scale="49" r:id="rId5"/>
  <headerFooter scaleWithDoc="0">
    <oddHeader>&amp;L
&amp;G&amp;C
</oddHeader>
    <oddFooter>&amp;C&amp;6INFARMED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ignoredErrors>
    <ignoredError sqref="D25:F25 D36" unlockedFormula="1"/>
  </ignoredError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Pfizer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DGAE</dc:creator>
  <cp:keywords/>
  <dc:description/>
  <cp:lastModifiedBy>Georgina Jesus</cp:lastModifiedBy>
  <cp:lastPrinted>2024-02-05T15:48:43Z</cp:lastPrinted>
  <dcterms:created xsi:type="dcterms:W3CDTF">2008-07-23T17:00:16Z</dcterms:created>
  <dcterms:modified xsi:type="dcterms:W3CDTF">2024-02-05T15:50:33Z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